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10635" firstSheet="1" activeTab="7"/>
  </bookViews>
  <sheets>
    <sheet name="축구부운영비" sheetId="1" r:id="rId1"/>
    <sheet name="영재학급운영" sheetId="2" r:id="rId2"/>
    <sheet name="졸업앨범대금" sheetId="3" r:id="rId3"/>
    <sheet name="청소년단체" sheetId="4" r:id="rId4"/>
    <sheet name="우유급식" sheetId="5" r:id="rId5"/>
    <sheet name="교직원급식비" sheetId="6" r:id="rId6"/>
    <sheet name="방과후학교" sheetId="7" r:id="rId7"/>
    <sheet name="보육(돌봄)교실" sheetId="8" r:id="rId8"/>
  </sheets>
  <definedNames/>
  <calcPr fullCalcOnLoad="1"/>
</workbook>
</file>

<file path=xl/sharedStrings.xml><?xml version="1.0" encoding="utf-8"?>
<sst xmlns="http://schemas.openxmlformats.org/spreadsheetml/2006/main" count="320" uniqueCount="234">
  <si>
    <t>연번</t>
  </si>
  <si>
    <t>과목(월)</t>
  </si>
  <si>
    <t>집행내액</t>
  </si>
  <si>
    <t>잔액</t>
  </si>
  <si>
    <t>수량(개)</t>
  </si>
  <si>
    <t>인원(명)</t>
  </si>
  <si>
    <t>총액</t>
  </si>
  <si>
    <t>수납내역</t>
  </si>
  <si>
    <t>수납액(원)</t>
  </si>
  <si>
    <t>집행액(원)</t>
  </si>
  <si>
    <t>단가</t>
  </si>
  <si>
    <t>집행내역(원)</t>
  </si>
  <si>
    <t>총계</t>
  </si>
  <si>
    <t>인원(명)</t>
  </si>
  <si>
    <t>징수내역</t>
  </si>
  <si>
    <t>합    계</t>
  </si>
  <si>
    <t>기 타</t>
  </si>
  <si>
    <t>집행내역</t>
  </si>
  <si>
    <t>집행후잔액</t>
  </si>
  <si>
    <t>집행금액</t>
  </si>
  <si>
    <t>수  납  액</t>
  </si>
  <si>
    <t>사  업  명</t>
  </si>
  <si>
    <t>(단위 : 원)</t>
  </si>
  <si>
    <t>공공요금, 소모품 등</t>
  </si>
  <si>
    <t>운영비</t>
  </si>
  <si>
    <t>농공산품, 육류, 수산물,
김치류 등</t>
  </si>
  <si>
    <t>식품비</t>
  </si>
  <si>
    <t>조리사,조리원 등</t>
  </si>
  <si>
    <t>인건비</t>
  </si>
  <si>
    <t>급식비</t>
  </si>
  <si>
    <t>우유대금[1학기]</t>
  </si>
  <si>
    <t>우유대금[2학기]</t>
  </si>
  <si>
    <t>시흥신일초등학교</t>
  </si>
  <si>
    <t>청소년연맹(아람단)[4월]</t>
  </si>
  <si>
    <t>청소년연맹(아람단)[9월]</t>
  </si>
  <si>
    <t>걸스카우트[4월]</t>
  </si>
  <si>
    <t>컵스카우트[4월]</t>
  </si>
  <si>
    <t>청소년적십자(RCY)[4월]</t>
  </si>
  <si>
    <t>청소년적십자(RCY)[4월]</t>
  </si>
  <si>
    <t>청소년적십자(RCY)[5월]</t>
  </si>
  <si>
    <t>청소년적십자(RCY)[9월]</t>
  </si>
  <si>
    <t>청소년적십자(RCY)[10월]</t>
  </si>
  <si>
    <t>청소년적십자(RCY)[11월]</t>
  </si>
  <si>
    <t>신일독서논술[3월]</t>
  </si>
  <si>
    <t>신일독서논술[5월]</t>
  </si>
  <si>
    <t>신일독서논술[여름방학]</t>
  </si>
  <si>
    <t>합계</t>
  </si>
  <si>
    <t>신일로봇교실[3월]</t>
  </si>
  <si>
    <t>신일로봇교실[5월]</t>
  </si>
  <si>
    <t>신일로봇교실[9월]</t>
  </si>
  <si>
    <t>신일로봇교실[11월]</t>
  </si>
  <si>
    <t>신일로봇교실[여름방학]</t>
  </si>
  <si>
    <t>신일로봇교실[겨울방학]</t>
  </si>
  <si>
    <t>신일바둑부[11월]</t>
  </si>
  <si>
    <t>신일바둑부[9월]</t>
  </si>
  <si>
    <t>신일바둑부[5월]</t>
  </si>
  <si>
    <t>신일바둑부[3월]</t>
  </si>
  <si>
    <t>신일수학[겨울방학]</t>
  </si>
  <si>
    <t>신일수학[여름방학]</t>
  </si>
  <si>
    <t>신일수학[3월]</t>
  </si>
  <si>
    <t>신일수학[5월]</t>
  </si>
  <si>
    <t>신일수학[9월]</t>
  </si>
  <si>
    <t>신일원어민영어(위탁)[12월]</t>
  </si>
  <si>
    <t>신일원어민영어(위탁)[11월]</t>
  </si>
  <si>
    <t>신일원어민영어(위탁)[10월]</t>
  </si>
  <si>
    <t>신일원어민영어(위탁)[9월]</t>
  </si>
  <si>
    <t>신일원어민영어(위탁)[8월]</t>
  </si>
  <si>
    <t>신일원어민영어(위탁)[7월]</t>
  </si>
  <si>
    <t>신일원어민영어(위탁)[6월]</t>
  </si>
  <si>
    <t>신일원어민영어(위탁)[5월]</t>
  </si>
  <si>
    <t>신일원어민영어(위탁)[4월]</t>
  </si>
  <si>
    <t>신일원어민영어(위탁)[3월]</t>
  </si>
  <si>
    <t>신일원어민영어(위탁)[1월]</t>
  </si>
  <si>
    <t>신일원어민영어(위탁)[2월]</t>
  </si>
  <si>
    <t>신일주산암산[3월]</t>
  </si>
  <si>
    <t>신일주산암산[5월]</t>
  </si>
  <si>
    <t>신일주산암산[9월]</t>
  </si>
  <si>
    <t>신일주산암산[11월]</t>
  </si>
  <si>
    <t>신일주산암산[여름방학]</t>
  </si>
  <si>
    <t>신일주산암산[겨울방학]</t>
  </si>
  <si>
    <t>신일컴퓨터[3월]</t>
  </si>
  <si>
    <t>신일컴퓨터[5월]</t>
  </si>
  <si>
    <t>신일컴퓨터[9월]</t>
  </si>
  <si>
    <t>신일컴퓨터[11월]</t>
  </si>
  <si>
    <t>신일컴퓨터[여름방학]</t>
  </si>
  <si>
    <t>신일컴퓨터[겨울방학]</t>
  </si>
  <si>
    <t>신일클레이점토[3월]</t>
  </si>
  <si>
    <t>신일클레이점토[5월]</t>
  </si>
  <si>
    <t>신일클레이점토[9월]</t>
  </si>
  <si>
    <t>신일클레이점토[1월]</t>
  </si>
  <si>
    <t>신일클레이점토[여름방학]</t>
  </si>
  <si>
    <t>신일클레이점토[겨울방학]</t>
  </si>
  <si>
    <t>신일풍선아트[5월]</t>
  </si>
  <si>
    <t>신일풍선아트[11월]</t>
  </si>
  <si>
    <t>신일풍선아트[여름방학]</t>
  </si>
  <si>
    <t>신일재즈댄스[3월]</t>
  </si>
  <si>
    <t>신일재즈댄스[5월]</t>
  </si>
  <si>
    <t>신일재즈댄스[9월]</t>
  </si>
  <si>
    <t>신일재즈댄스[11월]</t>
  </si>
  <si>
    <t>신일재즈댄스[여름방학]</t>
  </si>
  <si>
    <t>신일재즈댄스[겨울방학]</t>
  </si>
  <si>
    <t>신일풍선아트[9월]</t>
  </si>
  <si>
    <t>2013학년도 방과후활동 수익자 집행내역</t>
  </si>
  <si>
    <t>2013학년도 기타수익자(축구부운영비) 집행내역</t>
  </si>
  <si>
    <t>신일축구부운영비[8월]</t>
  </si>
  <si>
    <t>신일축구부운영비[9월]</t>
  </si>
  <si>
    <t>신일축구부운영비[10월]</t>
  </si>
  <si>
    <t>신일축구부운영비[11월]</t>
  </si>
  <si>
    <t>신일축구부운영비[12월]</t>
  </si>
  <si>
    <t>신일축구부운영비[1월]</t>
  </si>
  <si>
    <t>신일축구부운영비[2월]</t>
  </si>
  <si>
    <t>신일축구부운영비[2월]
칠십리유소년축구연맹전</t>
  </si>
  <si>
    <t>영재학급운영[5월]</t>
  </si>
  <si>
    <t>* 시흥신일초영재학급현장체험학습참가비:415,800</t>
  </si>
  <si>
    <t>2013학년도 기타수익자(영재학급운영) 집행내역</t>
  </si>
  <si>
    <t>2013학년도 기타수익자(졸업앨범) 집행내역</t>
  </si>
  <si>
    <t>졸업앨범비[11월]</t>
  </si>
  <si>
    <t>* 졸업앨범 구입:9,156,800</t>
  </si>
  <si>
    <t>2013학년도 기타수익자(청소년단체활동) 집행내역</t>
  </si>
  <si>
    <t>* 연간활동비:1,119,500</t>
  </si>
  <si>
    <t>* 단복단체구입비:555,000</t>
  </si>
  <si>
    <t>청소년연맹(아람단)[5월]</t>
  </si>
  <si>
    <t>* 5월 문화체험활동비:336,000</t>
  </si>
  <si>
    <t>청소년연맹(아람단)[5월]</t>
  </si>
  <si>
    <t>* 연합야영및수상활동비:1,738,500</t>
  </si>
  <si>
    <t>* 농촌체험활동참가비:646,000</t>
  </si>
  <si>
    <t>청소년연맹(아람단)[10월]</t>
  </si>
  <si>
    <t>* 천문관측체험참가비:380,000</t>
  </si>
  <si>
    <t>* 연간활동비:612,000</t>
  </si>
  <si>
    <t>걸스카우트[5월]</t>
  </si>
  <si>
    <t>* 5월 문화체험활동비: 288,000</t>
  </si>
  <si>
    <t>* 진달래대 반장훈련참가비: 840,000</t>
  </si>
  <si>
    <t>* 국제야영참가비:2,167,000</t>
  </si>
  <si>
    <t>* 한마음 봉사활동참가비:152,000</t>
  </si>
  <si>
    <t>걸스카우트[10월]</t>
  </si>
  <si>
    <t>* 창립기념식및한마당큰잔치참가비:612,000</t>
  </si>
  <si>
    <t>* 공예체험활동참가비:168,000</t>
  </si>
  <si>
    <t>* 걸스카우트연합 기능장 한마당 (수상안전교육)참가비:604,000</t>
  </si>
  <si>
    <t>걸스카우트[11월]</t>
  </si>
  <si>
    <t>* 연간활동비:945,000</t>
  </si>
  <si>
    <t>* 보장훈련참가비:1,020,000</t>
  </si>
  <si>
    <t>컵스카우트[5월]</t>
  </si>
  <si>
    <t>* 시흥지구연합뒤뜰야영참가비:1,517,580</t>
  </si>
  <si>
    <t>컵스카우트[6월]</t>
  </si>
  <si>
    <t>* 시흥지구연합하계수상훈련참가비:1,960,000</t>
  </si>
  <si>
    <t>컵스카우트[11월]</t>
  </si>
  <si>
    <t>* 공예체험 활동비:168,000</t>
  </si>
  <si>
    <t>* 그린 간부단원수련회참가비:280,000</t>
  </si>
  <si>
    <t>청소년적십자(RCY)[4월]</t>
  </si>
  <si>
    <t>* 연간활동비:2,346,000</t>
  </si>
  <si>
    <t>* 4월체험활동비:1,047,000</t>
  </si>
  <si>
    <t>* 시흥지구호국보훈연합야영비:1,122,000</t>
  </si>
  <si>
    <t>* 시흥지구기아체험참가비:75,000</t>
  </si>
  <si>
    <t>* 10월 문화체험참가비:481,000</t>
  </si>
  <si>
    <t>* 에버랜드단합대회참가비:1,002,000</t>
  </si>
  <si>
    <t>2013학년도 기타수익자(우유급식) 집행내역</t>
  </si>
  <si>
    <t>2013학년도 수익자부담경비(교직원급식비) 집행내역</t>
  </si>
  <si>
    <t>합계</t>
  </si>
  <si>
    <t>합계</t>
  </si>
  <si>
    <t>신일풍선아트[3월]</t>
  </si>
  <si>
    <t>신일생활공예[3월]</t>
  </si>
  <si>
    <t>신일생활공예[5월]</t>
  </si>
  <si>
    <t>신일생활공예[9월]</t>
  </si>
  <si>
    <t>신일생활공예[11월]</t>
  </si>
  <si>
    <t>신일생활공예[여름방학]</t>
  </si>
  <si>
    <t>신일생활공예[겨울방학]</t>
  </si>
  <si>
    <t>신일POP[3월]</t>
  </si>
  <si>
    <t>신일POP[5월]</t>
  </si>
  <si>
    <t>신일POP[9월]</t>
  </si>
  <si>
    <t>신일POP[11월]</t>
  </si>
  <si>
    <t>신일POP[여름방학]</t>
  </si>
  <si>
    <t>신일POP[겨울방학]</t>
  </si>
  <si>
    <t>신일수학[11월]</t>
  </si>
  <si>
    <t>신일영어부[9월]</t>
  </si>
  <si>
    <t>신일영어부[11월]</t>
  </si>
  <si>
    <t>신일영어부[겨울방학]</t>
  </si>
  <si>
    <t>신일미술부[3월]</t>
  </si>
  <si>
    <t>신일미술부[5월]</t>
  </si>
  <si>
    <t>신일미술부[9월]</t>
  </si>
  <si>
    <t>신일미술부[11월]</t>
  </si>
  <si>
    <t>신일미술부[여름방학]</t>
  </si>
  <si>
    <t>신일미술부[겨울방학]</t>
  </si>
  <si>
    <t>신일축구부[5월]</t>
  </si>
  <si>
    <t>신일축구부[3월]</t>
  </si>
  <si>
    <t>신일축구부[4월]</t>
  </si>
  <si>
    <t>신일축구부[6월]</t>
  </si>
  <si>
    <t>신일축구부[8월]</t>
  </si>
  <si>
    <t>신일축구부[7월]</t>
  </si>
  <si>
    <t>신일축구부[7월]-토요축구부</t>
  </si>
  <si>
    <t>신일축구부[9월]</t>
  </si>
  <si>
    <t>신일축구부[10월]</t>
  </si>
  <si>
    <t>신일축구부[11월]</t>
  </si>
  <si>
    <t>신일축구부[12월]</t>
  </si>
  <si>
    <t>신일축구부[1월]</t>
  </si>
  <si>
    <t>신일축구부[2월]</t>
  </si>
  <si>
    <t>신일한자부[3월]</t>
  </si>
  <si>
    <t>신일한자부[5월]</t>
  </si>
  <si>
    <t>신일한자부[9월]</t>
  </si>
  <si>
    <t>신일한자부[11월]</t>
  </si>
  <si>
    <t>신일한자부[여름방학]</t>
  </si>
  <si>
    <t>신일한자부[겨울방학]</t>
  </si>
  <si>
    <t>신일수학실험실[3월]</t>
  </si>
  <si>
    <t>신일수학실험실[5월]</t>
  </si>
  <si>
    <t>신일수학실험실[9월]</t>
  </si>
  <si>
    <t>신일수학실험실[11월]</t>
  </si>
  <si>
    <t>신일수학실험실[여름방학]</t>
  </si>
  <si>
    <t>신일수학실험실[겨울방학]</t>
  </si>
  <si>
    <t>신일마술부[9월]</t>
  </si>
  <si>
    <t>신일마술부[11월]</t>
  </si>
  <si>
    <t>신일마술부[여름방학]</t>
  </si>
  <si>
    <t>신일마술부[겨울방학]</t>
  </si>
  <si>
    <t>신일생명과학[9월]</t>
  </si>
  <si>
    <t>신일생명과학[11월]</t>
  </si>
  <si>
    <t>신일생명과학[여름방학]</t>
  </si>
  <si>
    <t>신일생명과학[겨울방학]</t>
  </si>
  <si>
    <t>신일요리부[9월]</t>
  </si>
  <si>
    <t>신일요리부[11월]</t>
  </si>
  <si>
    <t>신일요리부[여름방학]</t>
  </si>
  <si>
    <t>신일요리부[겨울방학]</t>
  </si>
  <si>
    <t>신일우쿨렐레[9월]</t>
  </si>
  <si>
    <t>신일우쿨렐레[겨울방학]</t>
  </si>
  <si>
    <t>신일우쿨렐레[11월]</t>
  </si>
  <si>
    <t>신일에어로빅체조[9월]</t>
  </si>
  <si>
    <t>신일에어로빅체조[11월]</t>
  </si>
  <si>
    <t>* 방과후학교 강사료 지급 : 208,111,810
* 방과후 수익자 수용비 지출(전기료,도시가스요금 및 복사용지) : 4,436,960
* 방과후 학부모코디네이터 봉사료 : 2,000,000</t>
  </si>
  <si>
    <t>숙박비 : 5,150,000(제주도 전지훈련)
간식비 2,830,000
유류비 420,000
버스임대료 : 4,200,000원</t>
  </si>
  <si>
    <t>2013학년도 보육(돌봄)교실수익자 집행내역</t>
  </si>
  <si>
    <t>보육(돌봄)교실1기</t>
  </si>
  <si>
    <t>보육(돌봄)교실2기</t>
  </si>
  <si>
    <t>보육(돌봄)교실3기</t>
  </si>
  <si>
    <t>보육(돌봄)교실4기</t>
  </si>
  <si>
    <t>보육(돌봄)교실5기</t>
  </si>
  <si>
    <t>보육(돌봄)교실6기</t>
  </si>
  <si>
    <t>*돌봄교실 운영비:1,200,000원
*간식비:5,723,530원
*특기적성재료비:52,760원
* 어린이날 선물구입:250,000원
*학습용 물품구입: 149,000원
*요가매트구입:98,000원
*도예체험학습비:220,000원
*진급선물구입비:200,410원
*돌봄교실참여학생 책거리 잔치 간식:100,000원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</si>
</sst>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\-000"/>
    <numFmt numFmtId="181" formatCode="#,##0_ 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color indexed="8"/>
      <name val="&quot;굴림,Verdana&quot;"/>
      <family val="3"/>
    </font>
    <font>
      <sz val="9"/>
      <color indexed="8"/>
      <name val="&quot;굴림,Verdana&quot;"/>
      <family val="3"/>
    </font>
    <font>
      <sz val="8"/>
      <color indexed="8"/>
      <name val="&quot;굴림,Verdana&quot;"/>
      <family val="3"/>
    </font>
    <font>
      <sz val="18"/>
      <color indexed="8"/>
      <name val="맑은 고딕"/>
      <family val="3"/>
    </font>
    <font>
      <sz val="14"/>
      <color indexed="8"/>
      <name val="맑은 고딕"/>
      <family val="3"/>
    </font>
    <font>
      <sz val="10"/>
      <color indexed="8"/>
      <name val="&quot;굴림,Verdana&quot;"/>
      <family val="3"/>
    </font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9"/>
      <color theme="1"/>
      <name val="&quot;굴림,Verdana&quot;"/>
      <family val="3"/>
    </font>
    <font>
      <sz val="10"/>
      <color theme="1"/>
      <name val="&quot;굴림,Verdana&quot;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</cellStyleXfs>
  <cellXfs count="16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4" fillId="0" borderId="10" xfId="48" applyFont="1" applyFill="1" applyBorder="1" applyAlignment="1">
      <alignment horizontal="center" vertical="center"/>
    </xf>
    <xf numFmtId="41" fontId="3" fillId="0" borderId="0" xfId="48" applyFont="1" applyAlignment="1">
      <alignment vertical="center"/>
    </xf>
    <xf numFmtId="41" fontId="3" fillId="0" borderId="11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63" applyFont="1" applyAlignment="1">
      <alignment vertical="center"/>
      <protection/>
    </xf>
    <xf numFmtId="3" fontId="12" fillId="0" borderId="0" xfId="63" applyNumberFormat="1" applyFont="1" applyAlignment="1">
      <alignment vertical="center"/>
      <protection/>
    </xf>
    <xf numFmtId="3" fontId="12" fillId="0" borderId="0" xfId="63" applyNumberFormat="1" applyFont="1" applyAlignment="1">
      <alignment horizontal="right" vertical="center"/>
      <protection/>
    </xf>
    <xf numFmtId="0" fontId="12" fillId="0" borderId="0" xfId="63" applyFont="1" applyAlignment="1">
      <alignment horizontal="left" vertical="center"/>
      <protection/>
    </xf>
    <xf numFmtId="0" fontId="12" fillId="0" borderId="12" xfId="63" applyFont="1" applyFill="1" applyBorder="1" applyAlignment="1">
      <alignment vertical="center"/>
      <protection/>
    </xf>
    <xf numFmtId="3" fontId="13" fillId="0" borderId="13" xfId="63" applyNumberFormat="1" applyFont="1" applyFill="1" applyBorder="1" applyAlignment="1">
      <alignment vertical="center"/>
      <protection/>
    </xf>
    <xf numFmtId="3" fontId="12" fillId="0" borderId="13" xfId="63" applyNumberFormat="1" applyFont="1" applyFill="1" applyBorder="1" applyAlignment="1">
      <alignment vertical="center"/>
      <protection/>
    </xf>
    <xf numFmtId="0" fontId="13" fillId="0" borderId="14" xfId="63" applyFont="1" applyFill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 wrapText="1"/>
      <protection/>
    </xf>
    <xf numFmtId="3" fontId="12" fillId="0" borderId="16" xfId="63" applyNumberFormat="1" applyFont="1" applyBorder="1" applyAlignment="1">
      <alignment horizontal="right" vertical="center"/>
      <protection/>
    </xf>
    <xf numFmtId="3" fontId="12" fillId="0" borderId="16" xfId="63" applyNumberFormat="1" applyFont="1" applyBorder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3" fontId="12" fillId="0" borderId="18" xfId="63" applyNumberFormat="1" applyFont="1" applyBorder="1" applyAlignment="1">
      <alignment horizontal="center" vertical="center" wrapText="1"/>
      <protection/>
    </xf>
    <xf numFmtId="3" fontId="12" fillId="0" borderId="18" xfId="63" applyNumberFormat="1" applyFont="1" applyBorder="1" applyAlignment="1">
      <alignment horizontal="center" vertical="center"/>
      <protection/>
    </xf>
    <xf numFmtId="0" fontId="13" fillId="0" borderId="19" xfId="63" applyFont="1" applyBorder="1" applyAlignment="1">
      <alignment horizontal="center" vertical="center"/>
      <protection/>
    </xf>
    <xf numFmtId="0" fontId="13" fillId="0" borderId="20" xfId="63" applyFont="1" applyBorder="1" applyAlignment="1">
      <alignment horizontal="center" vertical="center"/>
      <protection/>
    </xf>
    <xf numFmtId="3" fontId="13" fillId="0" borderId="20" xfId="63" applyNumberFormat="1" applyFont="1" applyBorder="1" applyAlignment="1">
      <alignment horizontal="center" vertical="center" wrapText="1"/>
      <protection/>
    </xf>
    <xf numFmtId="3" fontId="13" fillId="0" borderId="20" xfId="63" applyNumberFormat="1" applyFont="1" applyBorder="1" applyAlignment="1">
      <alignment horizontal="center" vertical="center"/>
      <protection/>
    </xf>
    <xf numFmtId="0" fontId="13" fillId="0" borderId="21" xfId="63" applyFont="1" applyBorder="1" applyAlignment="1">
      <alignment horizontal="center" vertical="center"/>
      <protection/>
    </xf>
    <xf numFmtId="0" fontId="13" fillId="0" borderId="22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/>
      <protection/>
    </xf>
    <xf numFmtId="3" fontId="12" fillId="0" borderId="11" xfId="63" applyNumberFormat="1" applyFont="1" applyBorder="1" applyAlignment="1">
      <alignment horizontal="center" vertical="center" wrapText="1"/>
      <protection/>
    </xf>
    <xf numFmtId="3" fontId="12" fillId="0" borderId="11" xfId="63" applyNumberFormat="1" applyFont="1" applyBorder="1" applyAlignment="1">
      <alignment horizontal="center" vertical="center"/>
      <protection/>
    </xf>
    <xf numFmtId="0" fontId="12" fillId="0" borderId="18" xfId="63" applyFont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41" fontId="3" fillId="34" borderId="11" xfId="48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3" fontId="47" fillId="34" borderId="11" xfId="0" applyNumberFormat="1" applyFont="1" applyFill="1" applyBorder="1" applyAlignment="1">
      <alignment horizontal="right" vertical="center" wrapText="1"/>
    </xf>
    <xf numFmtId="3" fontId="47" fillId="34" borderId="11" xfId="0" applyNumberFormat="1" applyFont="1" applyFill="1" applyBorder="1" applyAlignment="1">
      <alignment horizontal="right" vertical="center"/>
    </xf>
    <xf numFmtId="3" fontId="0" fillId="34" borderId="11" xfId="0" applyNumberFormat="1" applyFill="1" applyBorder="1" applyAlignment="1">
      <alignment horizontal="right" vertical="center"/>
    </xf>
    <xf numFmtId="0" fontId="6" fillId="34" borderId="11" xfId="0" applyFont="1" applyFill="1" applyBorder="1" applyAlignment="1">
      <alignment vertical="center"/>
    </xf>
    <xf numFmtId="3" fontId="47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47" fillId="34" borderId="0" xfId="0" applyFont="1" applyFill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1" fontId="3" fillId="34" borderId="11" xfId="48" applyFont="1" applyFill="1" applyBorder="1" applyAlignment="1">
      <alignment horizontal="right" vertical="center" wrapText="1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41" fontId="4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4" fillId="34" borderId="25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/>
    </xf>
    <xf numFmtId="0" fontId="48" fillId="34" borderId="23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center" vertical="center"/>
    </xf>
    <xf numFmtId="41" fontId="3" fillId="34" borderId="26" xfId="48" applyFont="1" applyFill="1" applyBorder="1" applyAlignment="1">
      <alignment horizontal="right" vertical="center" wrapText="1"/>
    </xf>
    <xf numFmtId="0" fontId="48" fillId="34" borderId="11" xfId="0" applyFont="1" applyFill="1" applyBorder="1" applyAlignment="1">
      <alignment horizontal="left" vertical="center"/>
    </xf>
    <xf numFmtId="0" fontId="48" fillId="34" borderId="23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48" fillId="34" borderId="27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48" fillId="34" borderId="28" xfId="0" applyFont="1" applyFill="1" applyBorder="1" applyAlignment="1">
      <alignment vertical="center"/>
    </xf>
    <xf numFmtId="0" fontId="48" fillId="34" borderId="29" xfId="0" applyFont="1" applyFill="1" applyBorder="1" applyAlignment="1">
      <alignment horizontal="left" vertical="center"/>
    </xf>
    <xf numFmtId="3" fontId="4" fillId="34" borderId="11" xfId="0" applyNumberFormat="1" applyFont="1" applyFill="1" applyBorder="1" applyAlignment="1">
      <alignment vertical="center"/>
    </xf>
    <xf numFmtId="3" fontId="4" fillId="34" borderId="25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0" fontId="12" fillId="34" borderId="0" xfId="63" applyFont="1" applyFill="1" applyAlignment="1">
      <alignment vertical="center"/>
      <protection/>
    </xf>
    <xf numFmtId="3" fontId="12" fillId="34" borderId="0" xfId="63" applyNumberFormat="1" applyFont="1" applyFill="1" applyAlignment="1">
      <alignment vertical="center"/>
      <protection/>
    </xf>
    <xf numFmtId="3" fontId="12" fillId="34" borderId="0" xfId="63" applyNumberFormat="1" applyFont="1" applyFill="1" applyAlignment="1">
      <alignment horizontal="right" vertical="center"/>
      <protection/>
    </xf>
    <xf numFmtId="0" fontId="0" fillId="34" borderId="11" xfId="0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30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34" borderId="30" xfId="0" applyFill="1" applyBorder="1" applyAlignment="1">
      <alignment horizontal="left" vertical="center" wrapText="1"/>
    </xf>
    <xf numFmtId="0" fontId="0" fillId="34" borderId="30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0" fontId="0" fillId="34" borderId="23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3" xfId="0" applyFill="1" applyBorder="1" applyAlignment="1">
      <alignment horizontal="right" vertical="center"/>
    </xf>
    <xf numFmtId="0" fontId="0" fillId="34" borderId="25" xfId="0" applyFill="1" applyBorder="1" applyAlignment="1">
      <alignment horizontal="right" vertical="center"/>
    </xf>
    <xf numFmtId="41" fontId="3" fillId="0" borderId="31" xfId="48" applyFont="1" applyBorder="1" applyAlignment="1">
      <alignment horizontal="center" vertical="center"/>
    </xf>
    <xf numFmtId="41" fontId="3" fillId="0" borderId="26" xfId="48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2" fillId="0" borderId="39" xfId="63" applyFont="1" applyFill="1" applyBorder="1" applyAlignment="1">
      <alignment horizontal="center" vertical="center"/>
      <protection/>
    </xf>
    <xf numFmtId="0" fontId="12" fillId="0" borderId="40" xfId="63" applyFont="1" applyFill="1" applyBorder="1" applyAlignment="1">
      <alignment horizontal="center" vertical="center"/>
      <protection/>
    </xf>
    <xf numFmtId="0" fontId="12" fillId="0" borderId="41" xfId="63" applyFont="1" applyFill="1" applyBorder="1" applyAlignment="1">
      <alignment horizontal="center" vertical="center"/>
      <protection/>
    </xf>
    <xf numFmtId="0" fontId="13" fillId="0" borderId="42" xfId="63" applyFont="1" applyBorder="1" applyAlignment="1">
      <alignment horizontal="center" vertical="center" wrapText="1"/>
      <protection/>
    </xf>
    <xf numFmtId="0" fontId="13" fillId="0" borderId="43" xfId="63" applyFont="1" applyBorder="1" applyAlignment="1">
      <alignment horizontal="center" vertical="center" wrapText="1"/>
      <protection/>
    </xf>
    <xf numFmtId="0" fontId="13" fillId="0" borderId="44" xfId="63" applyFont="1" applyBorder="1" applyAlignment="1">
      <alignment horizontal="center" vertical="center" wrapText="1"/>
      <protection/>
    </xf>
    <xf numFmtId="3" fontId="12" fillId="0" borderId="45" xfId="63" applyNumberFormat="1" applyFont="1" applyBorder="1" applyAlignment="1">
      <alignment horizontal="center" vertical="center"/>
      <protection/>
    </xf>
    <xf numFmtId="3" fontId="12" fillId="0" borderId="30" xfId="63" applyNumberFormat="1" applyFont="1" applyBorder="1" applyAlignment="1">
      <alignment horizontal="center" vertical="center"/>
      <protection/>
    </xf>
    <xf numFmtId="3" fontId="12" fillId="0" borderId="16" xfId="63" applyNumberFormat="1" applyFont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12" fillId="0" borderId="0" xfId="63" applyFont="1" applyBorder="1" applyAlignment="1">
      <alignment horizontal="right" vertical="center"/>
      <protection/>
    </xf>
    <xf numFmtId="3" fontId="13" fillId="0" borderId="46" xfId="63" applyNumberFormat="1" applyFont="1" applyBorder="1" applyAlignment="1">
      <alignment horizontal="center" vertical="center"/>
      <protection/>
    </xf>
    <xf numFmtId="3" fontId="13" fillId="0" borderId="47" xfId="63" applyNumberFormat="1" applyFont="1" applyBorder="1" applyAlignment="1">
      <alignment horizontal="center" vertical="center"/>
      <protection/>
    </xf>
    <xf numFmtId="3" fontId="13" fillId="0" borderId="48" xfId="63" applyNumberFormat="1" applyFont="1" applyBorder="1" applyAlignment="1">
      <alignment horizontal="center" vertical="center"/>
      <protection/>
    </xf>
    <xf numFmtId="0" fontId="12" fillId="0" borderId="49" xfId="63" applyFont="1" applyBorder="1" applyAlignment="1">
      <alignment horizontal="center" vertical="center"/>
      <protection/>
    </xf>
    <xf numFmtId="0" fontId="12" fillId="0" borderId="50" xfId="63" applyFont="1" applyBorder="1" applyAlignment="1">
      <alignment horizontal="center" vertical="center"/>
      <protection/>
    </xf>
    <xf numFmtId="0" fontId="12" fillId="0" borderId="51" xfId="63" applyFont="1" applyBorder="1" applyAlignment="1">
      <alignment horizontal="center" vertical="center"/>
      <protection/>
    </xf>
    <xf numFmtId="0" fontId="12" fillId="0" borderId="31" xfId="63" applyFont="1" applyBorder="1" applyAlignment="1">
      <alignment horizontal="center" vertical="center" wrapText="1"/>
      <protection/>
    </xf>
    <xf numFmtId="0" fontId="12" fillId="0" borderId="52" xfId="63" applyFont="1" applyBorder="1" applyAlignment="1">
      <alignment horizontal="center" vertical="center"/>
      <protection/>
    </xf>
    <xf numFmtId="0" fontId="12" fillId="0" borderId="26" xfId="63" applyFont="1" applyBorder="1" applyAlignment="1">
      <alignment horizontal="center" vertical="center"/>
      <protection/>
    </xf>
    <xf numFmtId="0" fontId="12" fillId="0" borderId="53" xfId="63" applyFont="1" applyBorder="1" applyAlignment="1">
      <alignment horizontal="center" vertical="center" wrapText="1"/>
      <protection/>
    </xf>
    <xf numFmtId="0" fontId="12" fillId="0" borderId="54" xfId="63" applyFont="1" applyBorder="1" applyAlignment="1">
      <alignment horizontal="center" vertical="center" wrapText="1"/>
      <protection/>
    </xf>
    <xf numFmtId="0" fontId="12" fillId="0" borderId="55" xfId="63" applyFont="1" applyBorder="1" applyAlignment="1">
      <alignment horizontal="center" vertical="center" wrapText="1"/>
      <protection/>
    </xf>
    <xf numFmtId="0" fontId="48" fillId="34" borderId="11" xfId="0" applyFont="1" applyFill="1" applyBorder="1" applyAlignment="1">
      <alignment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52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left" vertical="center"/>
    </xf>
    <xf numFmtId="0" fontId="48" fillId="34" borderId="56" xfId="0" applyFont="1" applyFill="1" applyBorder="1" applyAlignment="1">
      <alignment horizontal="left" vertical="center"/>
    </xf>
    <xf numFmtId="0" fontId="48" fillId="34" borderId="25" xfId="0" applyFont="1" applyFill="1" applyBorder="1" applyAlignment="1">
      <alignment horizontal="left" vertical="center"/>
    </xf>
    <xf numFmtId="0" fontId="48" fillId="34" borderId="23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8" fillId="34" borderId="57" xfId="0" applyFont="1" applyFill="1" applyBorder="1" applyAlignment="1">
      <alignment horizontal="left" vertical="center"/>
    </xf>
    <xf numFmtId="0" fontId="48" fillId="34" borderId="58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left" vertical="center"/>
    </xf>
    <xf numFmtId="0" fontId="0" fillId="34" borderId="31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H8" sqref="H8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3.8515625" style="13" bestFit="1" customWidth="1"/>
    <col min="6" max="6" width="40.7109375" style="13" bestFit="1" customWidth="1"/>
    <col min="7" max="7" width="13.7109375" style="14" hidden="1" customWidth="1"/>
    <col min="8" max="16384" width="9.00390625" style="13" customWidth="1"/>
  </cols>
  <sheetData>
    <row r="1" spans="1:7" ht="27.75" customHeight="1">
      <c r="A1" s="99" t="s">
        <v>103</v>
      </c>
      <c r="B1" s="99"/>
      <c r="C1" s="99"/>
      <c r="D1" s="99"/>
      <c r="E1" s="99"/>
      <c r="F1" s="99"/>
      <c r="G1" s="99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100" t="s">
        <v>32</v>
      </c>
      <c r="B3" s="100"/>
      <c r="C3" s="6"/>
      <c r="D3" s="8"/>
      <c r="E3" s="7"/>
    </row>
    <row r="4" spans="1:7" s="5" customFormat="1" ht="17.25" customHeight="1">
      <c r="A4" s="101" t="s">
        <v>0</v>
      </c>
      <c r="B4" s="101" t="s">
        <v>1</v>
      </c>
      <c r="C4" s="101" t="s">
        <v>14</v>
      </c>
      <c r="D4" s="101"/>
      <c r="E4" s="101"/>
      <c r="F4" s="101" t="s">
        <v>11</v>
      </c>
      <c r="G4" s="101" t="s">
        <v>3</v>
      </c>
    </row>
    <row r="5" spans="1:7" s="5" customFormat="1" ht="17.25" customHeight="1">
      <c r="A5" s="101"/>
      <c r="B5" s="101"/>
      <c r="C5" s="54" t="s">
        <v>5</v>
      </c>
      <c r="D5" s="53" t="s">
        <v>10</v>
      </c>
      <c r="E5" s="53" t="s">
        <v>8</v>
      </c>
      <c r="F5" s="101"/>
      <c r="G5" s="101"/>
    </row>
    <row r="6" spans="1:7" s="38" customFormat="1" ht="27" customHeight="1">
      <c r="A6" s="59">
        <v>1</v>
      </c>
      <c r="B6" s="60" t="s">
        <v>104</v>
      </c>
      <c r="C6" s="40">
        <v>30</v>
      </c>
      <c r="D6" s="55">
        <v>50000</v>
      </c>
      <c r="E6" s="41">
        <f>C6*D6</f>
        <v>1500000</v>
      </c>
      <c r="F6" s="97" t="s">
        <v>225</v>
      </c>
      <c r="G6" s="57"/>
    </row>
    <row r="7" spans="1:7" s="38" customFormat="1" ht="27" customHeight="1">
      <c r="A7" s="59">
        <v>2</v>
      </c>
      <c r="B7" s="60" t="s">
        <v>105</v>
      </c>
      <c r="C7" s="40">
        <v>29</v>
      </c>
      <c r="D7" s="55">
        <v>50000</v>
      </c>
      <c r="E7" s="41">
        <f aca="true" t="shared" si="0" ref="E7:E12">C7*D7</f>
        <v>1450000</v>
      </c>
      <c r="F7" s="98"/>
      <c r="G7" s="57"/>
    </row>
    <row r="8" spans="1:7" s="38" customFormat="1" ht="27" customHeight="1">
      <c r="A8" s="59">
        <v>3</v>
      </c>
      <c r="B8" s="60" t="s">
        <v>106</v>
      </c>
      <c r="C8" s="40">
        <v>31</v>
      </c>
      <c r="D8" s="55">
        <v>50000</v>
      </c>
      <c r="E8" s="41">
        <f t="shared" si="0"/>
        <v>1550000</v>
      </c>
      <c r="F8" s="98"/>
      <c r="G8" s="57"/>
    </row>
    <row r="9" spans="1:7" s="38" customFormat="1" ht="27" customHeight="1">
      <c r="A9" s="59">
        <v>4</v>
      </c>
      <c r="B9" s="60" t="s">
        <v>107</v>
      </c>
      <c r="C9" s="40">
        <v>17</v>
      </c>
      <c r="D9" s="55">
        <v>50000</v>
      </c>
      <c r="E9" s="41">
        <f t="shared" si="0"/>
        <v>850000</v>
      </c>
      <c r="F9" s="98"/>
      <c r="G9" s="57"/>
    </row>
    <row r="10" spans="1:7" s="38" customFormat="1" ht="27" customHeight="1">
      <c r="A10" s="59">
        <v>5</v>
      </c>
      <c r="B10" s="60" t="s">
        <v>108</v>
      </c>
      <c r="C10" s="40">
        <v>16</v>
      </c>
      <c r="D10" s="55">
        <v>50000</v>
      </c>
      <c r="E10" s="41">
        <f t="shared" si="0"/>
        <v>800000</v>
      </c>
      <c r="F10" s="98"/>
      <c r="G10" s="57"/>
    </row>
    <row r="11" spans="1:7" s="38" customFormat="1" ht="27" customHeight="1">
      <c r="A11" s="59">
        <v>6</v>
      </c>
      <c r="B11" s="60" t="s">
        <v>109</v>
      </c>
      <c r="C11" s="40">
        <v>16</v>
      </c>
      <c r="D11" s="55">
        <v>50000</v>
      </c>
      <c r="E11" s="41">
        <f t="shared" si="0"/>
        <v>800000</v>
      </c>
      <c r="F11" s="98"/>
      <c r="G11" s="57"/>
    </row>
    <row r="12" spans="1:7" s="38" customFormat="1" ht="27" customHeight="1">
      <c r="A12" s="59">
        <v>7</v>
      </c>
      <c r="B12" s="60" t="s">
        <v>110</v>
      </c>
      <c r="C12" s="40">
        <v>17</v>
      </c>
      <c r="D12" s="55">
        <v>50000</v>
      </c>
      <c r="E12" s="41">
        <f t="shared" si="0"/>
        <v>850000</v>
      </c>
      <c r="F12" s="98"/>
      <c r="G12" s="57"/>
    </row>
    <row r="13" spans="1:7" s="38" customFormat="1" ht="27" customHeight="1">
      <c r="A13" s="59">
        <v>7</v>
      </c>
      <c r="B13" s="63" t="s">
        <v>111</v>
      </c>
      <c r="C13" s="40">
        <v>24</v>
      </c>
      <c r="D13" s="55">
        <v>200000</v>
      </c>
      <c r="E13" s="41">
        <f>C13*D13</f>
        <v>4800000</v>
      </c>
      <c r="F13" s="95"/>
      <c r="G13" s="61"/>
    </row>
    <row r="14" spans="1:7" s="38" customFormat="1" ht="27" customHeight="1">
      <c r="A14" s="96" t="s">
        <v>12</v>
      </c>
      <c r="B14" s="96"/>
      <c r="C14" s="40">
        <f>SUM(C6:C13)</f>
        <v>180</v>
      </c>
      <c r="D14" s="40"/>
      <c r="E14" s="64">
        <f>SUM(E6:E13)</f>
        <v>12600000</v>
      </c>
      <c r="F14" s="42">
        <v>12600000</v>
      </c>
      <c r="G14" s="57"/>
    </row>
  </sheetData>
  <sheetProtection/>
  <mergeCells count="9">
    <mergeCell ref="A14:B14"/>
    <mergeCell ref="F6:F12"/>
    <mergeCell ref="A1:G1"/>
    <mergeCell ref="A3:B3"/>
    <mergeCell ref="A4:A5"/>
    <mergeCell ref="B4:B5"/>
    <mergeCell ref="C4:E4"/>
    <mergeCell ref="F4:F5"/>
    <mergeCell ref="G4:G5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2" sqref="A2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8.421875" style="13" bestFit="1" customWidth="1"/>
    <col min="7" max="7" width="13.7109375" style="14" hidden="1" customWidth="1"/>
    <col min="8" max="8" width="9.00390625" style="13" bestFit="1" customWidth="1"/>
    <col min="9" max="9" width="6.28125" style="13" bestFit="1" customWidth="1"/>
    <col min="10" max="16384" width="9.00390625" style="13" customWidth="1"/>
  </cols>
  <sheetData>
    <row r="1" spans="1:7" ht="27.75" customHeight="1">
      <c r="A1" s="99" t="s">
        <v>114</v>
      </c>
      <c r="B1" s="99"/>
      <c r="C1" s="99"/>
      <c r="D1" s="99"/>
      <c r="E1" s="99"/>
      <c r="F1" s="99"/>
      <c r="G1" s="99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100" t="s">
        <v>32</v>
      </c>
      <c r="B3" s="100"/>
      <c r="C3" s="6"/>
      <c r="D3" s="8"/>
      <c r="E3" s="7"/>
    </row>
    <row r="4" spans="1:7" s="5" customFormat="1" ht="17.25" customHeight="1">
      <c r="A4" s="101" t="s">
        <v>0</v>
      </c>
      <c r="B4" s="101" t="s">
        <v>1</v>
      </c>
      <c r="C4" s="101" t="s">
        <v>14</v>
      </c>
      <c r="D4" s="101"/>
      <c r="E4" s="101"/>
      <c r="F4" s="101" t="s">
        <v>11</v>
      </c>
      <c r="G4" s="101" t="s">
        <v>3</v>
      </c>
    </row>
    <row r="5" spans="1:7" s="5" customFormat="1" ht="17.25" customHeight="1">
      <c r="A5" s="101"/>
      <c r="B5" s="101"/>
      <c r="C5" s="54" t="s">
        <v>5</v>
      </c>
      <c r="D5" s="53" t="s">
        <v>10</v>
      </c>
      <c r="E5" s="53" t="s">
        <v>8</v>
      </c>
      <c r="F5" s="101"/>
      <c r="G5" s="101"/>
    </row>
    <row r="6" spans="1:7" s="38" customFormat="1" ht="27" customHeight="1">
      <c r="A6" s="52">
        <v>1</v>
      </c>
      <c r="B6" s="62" t="s">
        <v>112</v>
      </c>
      <c r="C6" s="40">
        <v>33</v>
      </c>
      <c r="D6" s="55">
        <v>12600</v>
      </c>
      <c r="E6" s="41">
        <f>C6*D6</f>
        <v>415800</v>
      </c>
      <c r="F6" s="43" t="s">
        <v>113</v>
      </c>
      <c r="G6" s="56">
        <v>0</v>
      </c>
    </row>
    <row r="7" spans="1:7" s="38" customFormat="1" ht="27" customHeight="1">
      <c r="A7" s="96" t="s">
        <v>12</v>
      </c>
      <c r="B7" s="96"/>
      <c r="C7" s="40">
        <f>SUM(C6:C6)</f>
        <v>33</v>
      </c>
      <c r="D7" s="39"/>
      <c r="E7" s="41">
        <f>SUM(E6:E6)</f>
        <v>415800</v>
      </c>
      <c r="F7" s="42">
        <v>415800</v>
      </c>
      <c r="G7" s="56"/>
    </row>
  </sheetData>
  <sheetProtection/>
  <mergeCells count="8">
    <mergeCell ref="A7:B7"/>
    <mergeCell ref="A1:G1"/>
    <mergeCell ref="A3:B3"/>
    <mergeCell ref="A4:A5"/>
    <mergeCell ref="B4:B5"/>
    <mergeCell ref="G4:G5"/>
    <mergeCell ref="C4:E4"/>
    <mergeCell ref="F4:F5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8" sqref="E8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0.7109375" style="13" bestFit="1" customWidth="1"/>
    <col min="7" max="7" width="13.7109375" style="14" hidden="1" customWidth="1"/>
    <col min="8" max="8" width="9.00390625" style="13" bestFit="1" customWidth="1"/>
    <col min="9" max="9" width="6.28125" style="13" bestFit="1" customWidth="1"/>
    <col min="10" max="16384" width="9.00390625" style="13" customWidth="1"/>
  </cols>
  <sheetData>
    <row r="1" spans="1:7" ht="27.75" customHeight="1">
      <c r="A1" s="99" t="s">
        <v>115</v>
      </c>
      <c r="B1" s="99"/>
      <c r="C1" s="99"/>
      <c r="D1" s="99"/>
      <c r="E1" s="99"/>
      <c r="F1" s="99"/>
      <c r="G1" s="99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100" t="s">
        <v>32</v>
      </c>
      <c r="B3" s="100"/>
      <c r="C3" s="6"/>
      <c r="D3" s="8"/>
      <c r="E3" s="7"/>
    </row>
    <row r="4" spans="1:7" s="5" customFormat="1" ht="17.25" customHeight="1">
      <c r="A4" s="101" t="s">
        <v>0</v>
      </c>
      <c r="B4" s="101" t="s">
        <v>1</v>
      </c>
      <c r="C4" s="101" t="s">
        <v>14</v>
      </c>
      <c r="D4" s="101"/>
      <c r="E4" s="101"/>
      <c r="F4" s="101" t="s">
        <v>11</v>
      </c>
      <c r="G4" s="101" t="s">
        <v>3</v>
      </c>
    </row>
    <row r="5" spans="1:7" s="5" customFormat="1" ht="17.25" customHeight="1">
      <c r="A5" s="101"/>
      <c r="B5" s="101"/>
      <c r="C5" s="54" t="s">
        <v>5</v>
      </c>
      <c r="D5" s="53" t="s">
        <v>10</v>
      </c>
      <c r="E5" s="53" t="s">
        <v>8</v>
      </c>
      <c r="F5" s="101"/>
      <c r="G5" s="101"/>
    </row>
    <row r="6" spans="1:7" s="38" customFormat="1" ht="27" customHeight="1">
      <c r="A6" s="58">
        <v>1</v>
      </c>
      <c r="B6" s="62" t="s">
        <v>116</v>
      </c>
      <c r="C6" s="40">
        <v>194</v>
      </c>
      <c r="D6" s="55">
        <v>47200</v>
      </c>
      <c r="E6" s="41">
        <f>C6*D6</f>
        <v>9156800</v>
      </c>
      <c r="F6" s="43" t="s">
        <v>117</v>
      </c>
      <c r="G6" s="57">
        <v>0</v>
      </c>
    </row>
    <row r="7" spans="1:7" s="38" customFormat="1" ht="27" customHeight="1">
      <c r="A7" s="96" t="s">
        <v>12</v>
      </c>
      <c r="B7" s="96"/>
      <c r="C7" s="40">
        <f>SUM(C6:C6)</f>
        <v>194</v>
      </c>
      <c r="D7" s="39"/>
      <c r="E7" s="41">
        <v>9156800</v>
      </c>
      <c r="F7" s="42">
        <v>9156800</v>
      </c>
      <c r="G7" s="57"/>
    </row>
  </sheetData>
  <sheetProtection/>
  <mergeCells count="8">
    <mergeCell ref="A7:B7"/>
    <mergeCell ref="A1:G1"/>
    <mergeCell ref="A3:B3"/>
    <mergeCell ref="A4:A5"/>
    <mergeCell ref="B4:B5"/>
    <mergeCell ref="C4:E4"/>
    <mergeCell ref="F4:F5"/>
    <mergeCell ref="G4:G5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3">
      <selection activeCell="D22" sqref="D22"/>
    </sheetView>
  </sheetViews>
  <sheetFormatPr defaultColWidth="9.140625" defaultRowHeight="15"/>
  <cols>
    <col min="1" max="1" width="4.421875" style="0" customWidth="1"/>
    <col min="2" max="2" width="19.7109375" style="6" bestFit="1" customWidth="1"/>
    <col min="3" max="3" width="9.00390625" style="6" customWidth="1"/>
    <col min="4" max="4" width="14.140625" style="8" customWidth="1"/>
    <col min="5" max="5" width="13.00390625" style="7" customWidth="1"/>
    <col min="6" max="6" width="40.7109375" style="0" bestFit="1" customWidth="1"/>
    <col min="7" max="7" width="7.57421875" style="0" customWidth="1"/>
  </cols>
  <sheetData>
    <row r="1" spans="1:7" ht="27.75" customHeight="1">
      <c r="A1" s="99" t="s">
        <v>118</v>
      </c>
      <c r="B1" s="99"/>
      <c r="C1" s="99"/>
      <c r="D1" s="99"/>
      <c r="E1" s="99"/>
      <c r="F1" s="99"/>
      <c r="G1" s="99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2" ht="21" customHeight="1">
      <c r="A3" s="100" t="s">
        <v>32</v>
      </c>
      <c r="B3" s="100"/>
    </row>
    <row r="4" spans="1:7" s="5" customFormat="1" ht="17.25" customHeight="1">
      <c r="A4" s="101" t="s">
        <v>0</v>
      </c>
      <c r="B4" s="101" t="s">
        <v>1</v>
      </c>
      <c r="C4" s="101" t="s">
        <v>14</v>
      </c>
      <c r="D4" s="101"/>
      <c r="E4" s="101"/>
      <c r="F4" s="101" t="s">
        <v>11</v>
      </c>
      <c r="G4" s="101" t="s">
        <v>3</v>
      </c>
    </row>
    <row r="5" spans="1:7" s="5" customFormat="1" ht="17.25" customHeight="1">
      <c r="A5" s="101"/>
      <c r="B5" s="101"/>
      <c r="C5" s="54" t="s">
        <v>13</v>
      </c>
      <c r="D5" s="53" t="s">
        <v>10</v>
      </c>
      <c r="E5" s="53" t="s">
        <v>8</v>
      </c>
      <c r="F5" s="101"/>
      <c r="G5" s="101"/>
    </row>
    <row r="6" spans="1:7" s="38" customFormat="1" ht="27" customHeight="1">
      <c r="A6" s="108">
        <v>1</v>
      </c>
      <c r="B6" s="105" t="s">
        <v>33</v>
      </c>
      <c r="C6" s="40">
        <v>16</v>
      </c>
      <c r="D6" s="39">
        <v>57500</v>
      </c>
      <c r="E6" s="41">
        <f aca="true" t="shared" si="0" ref="E6:E14">C6*D6</f>
        <v>920000</v>
      </c>
      <c r="F6" s="108" t="s">
        <v>119</v>
      </c>
      <c r="G6" s="108">
        <v>0</v>
      </c>
    </row>
    <row r="7" spans="1:7" s="38" customFormat="1" ht="27" customHeight="1">
      <c r="A7" s="109"/>
      <c r="B7" s="106"/>
      <c r="C7" s="40">
        <v>2</v>
      </c>
      <c r="D7" s="39">
        <v>32500</v>
      </c>
      <c r="E7" s="41">
        <f t="shared" si="0"/>
        <v>65000</v>
      </c>
      <c r="F7" s="109"/>
      <c r="G7" s="109"/>
    </row>
    <row r="8" spans="1:7" s="38" customFormat="1" ht="27" customHeight="1">
      <c r="A8" s="109"/>
      <c r="B8" s="106"/>
      <c r="C8" s="40">
        <v>2</v>
      </c>
      <c r="D8" s="39">
        <v>31500</v>
      </c>
      <c r="E8" s="41">
        <f t="shared" si="0"/>
        <v>63000</v>
      </c>
      <c r="F8" s="109"/>
      <c r="G8" s="109"/>
    </row>
    <row r="9" spans="1:7" s="38" customFormat="1" ht="27" customHeight="1">
      <c r="A9" s="109"/>
      <c r="B9" s="106"/>
      <c r="C9" s="40">
        <v>1</v>
      </c>
      <c r="D9" s="39">
        <v>43500</v>
      </c>
      <c r="E9" s="41">
        <f t="shared" si="0"/>
        <v>43500</v>
      </c>
      <c r="F9" s="109"/>
      <c r="G9" s="109"/>
    </row>
    <row r="10" spans="1:7" s="38" customFormat="1" ht="27" customHeight="1">
      <c r="A10" s="110"/>
      <c r="B10" s="107"/>
      <c r="C10" s="40">
        <v>1</v>
      </c>
      <c r="D10" s="39">
        <v>28000</v>
      </c>
      <c r="E10" s="41">
        <f t="shared" si="0"/>
        <v>28000</v>
      </c>
      <c r="F10" s="110"/>
      <c r="G10" s="110"/>
    </row>
    <row r="11" spans="1:7" s="38" customFormat="1" ht="27" customHeight="1">
      <c r="A11" s="65">
        <v>2</v>
      </c>
      <c r="B11" s="66" t="s">
        <v>33</v>
      </c>
      <c r="C11" s="40">
        <v>15</v>
      </c>
      <c r="D11" s="39">
        <v>37000</v>
      </c>
      <c r="E11" s="41">
        <f t="shared" si="0"/>
        <v>555000</v>
      </c>
      <c r="F11" s="67" t="s">
        <v>120</v>
      </c>
      <c r="G11" s="68">
        <v>0</v>
      </c>
    </row>
    <row r="12" spans="1:7" s="38" customFormat="1" ht="27" customHeight="1">
      <c r="A12" s="65">
        <v>3</v>
      </c>
      <c r="B12" s="66" t="s">
        <v>121</v>
      </c>
      <c r="C12" s="40">
        <v>14</v>
      </c>
      <c r="D12" s="39">
        <v>24000</v>
      </c>
      <c r="E12" s="41">
        <f t="shared" si="0"/>
        <v>336000</v>
      </c>
      <c r="F12" s="67" t="s">
        <v>122</v>
      </c>
      <c r="G12" s="68">
        <v>0</v>
      </c>
    </row>
    <row r="13" spans="1:7" s="38" customFormat="1" ht="27" customHeight="1">
      <c r="A13" s="65">
        <v>4</v>
      </c>
      <c r="B13" s="66" t="s">
        <v>123</v>
      </c>
      <c r="C13" s="40">
        <v>19</v>
      </c>
      <c r="D13" s="39">
        <v>91500</v>
      </c>
      <c r="E13" s="41">
        <f t="shared" si="0"/>
        <v>1738500</v>
      </c>
      <c r="F13" s="67" t="s">
        <v>124</v>
      </c>
      <c r="G13" s="68">
        <v>0</v>
      </c>
    </row>
    <row r="14" spans="1:7" s="38" customFormat="1" ht="27" customHeight="1">
      <c r="A14" s="65">
        <v>5</v>
      </c>
      <c r="B14" s="66" t="s">
        <v>34</v>
      </c>
      <c r="C14" s="40">
        <v>17</v>
      </c>
      <c r="D14" s="39">
        <v>38000</v>
      </c>
      <c r="E14" s="41">
        <f t="shared" si="0"/>
        <v>646000</v>
      </c>
      <c r="F14" s="67" t="s">
        <v>125</v>
      </c>
      <c r="G14" s="68">
        <v>0</v>
      </c>
    </row>
    <row r="15" spans="1:7" s="38" customFormat="1" ht="27" customHeight="1">
      <c r="A15" s="65">
        <v>6</v>
      </c>
      <c r="B15" s="66" t="s">
        <v>126</v>
      </c>
      <c r="C15" s="40">
        <v>10</v>
      </c>
      <c r="D15" s="39">
        <v>38000</v>
      </c>
      <c r="E15" s="41">
        <f>C15*D15</f>
        <v>380000</v>
      </c>
      <c r="F15" s="67" t="s">
        <v>127</v>
      </c>
      <c r="G15" s="68">
        <v>0</v>
      </c>
    </row>
    <row r="16" spans="1:7" s="38" customFormat="1" ht="27" customHeight="1">
      <c r="A16" s="96" t="s">
        <v>158</v>
      </c>
      <c r="B16" s="96"/>
      <c r="C16" s="40">
        <f>SUM(C6:C15)</f>
        <v>97</v>
      </c>
      <c r="D16" s="39"/>
      <c r="E16" s="41">
        <f>SUM(E6:E15)</f>
        <v>4775000</v>
      </c>
      <c r="F16" s="42">
        <v>4775000</v>
      </c>
      <c r="G16" s="68"/>
    </row>
    <row r="17" spans="1:7" s="38" customFormat="1" ht="27" customHeight="1">
      <c r="A17" s="96">
        <v>1</v>
      </c>
      <c r="B17" s="104" t="s">
        <v>35</v>
      </c>
      <c r="C17" s="40">
        <v>14</v>
      </c>
      <c r="D17" s="39">
        <f>43000-7000</f>
        <v>36000</v>
      </c>
      <c r="E17" s="41">
        <f aca="true" t="shared" si="1" ref="E17:E26">C17*D17</f>
        <v>504000</v>
      </c>
      <c r="F17" s="103" t="s">
        <v>128</v>
      </c>
      <c r="G17" s="102"/>
    </row>
    <row r="18" spans="1:7" s="38" customFormat="1" ht="27" customHeight="1">
      <c r="A18" s="96"/>
      <c r="B18" s="104"/>
      <c r="C18" s="40">
        <v>6</v>
      </c>
      <c r="D18" s="39">
        <v>18000</v>
      </c>
      <c r="E18" s="41">
        <f t="shared" si="1"/>
        <v>108000</v>
      </c>
      <c r="F18" s="103"/>
      <c r="G18" s="102"/>
    </row>
    <row r="19" spans="1:7" s="38" customFormat="1" ht="27" customHeight="1">
      <c r="A19" s="65">
        <v>2</v>
      </c>
      <c r="B19" s="66" t="s">
        <v>129</v>
      </c>
      <c r="C19" s="40">
        <v>14</v>
      </c>
      <c r="D19" s="39">
        <v>60000</v>
      </c>
      <c r="E19" s="41">
        <f>C19*D19</f>
        <v>840000</v>
      </c>
      <c r="F19" s="43" t="s">
        <v>131</v>
      </c>
      <c r="G19" s="68">
        <v>0</v>
      </c>
    </row>
    <row r="20" spans="1:7" s="38" customFormat="1" ht="27" customHeight="1">
      <c r="A20" s="65">
        <v>3</v>
      </c>
      <c r="B20" s="66" t="s">
        <v>129</v>
      </c>
      <c r="C20" s="40">
        <v>12</v>
      </c>
      <c r="D20" s="39">
        <v>24000</v>
      </c>
      <c r="E20" s="41">
        <f>C20*D20</f>
        <v>288000</v>
      </c>
      <c r="F20" s="43" t="s">
        <v>130</v>
      </c>
      <c r="G20" s="68">
        <v>0</v>
      </c>
    </row>
    <row r="21" spans="1:7" s="38" customFormat="1" ht="27" customHeight="1">
      <c r="A21" s="65">
        <v>4</v>
      </c>
      <c r="B21" s="66" t="s">
        <v>129</v>
      </c>
      <c r="C21" s="40">
        <v>11</v>
      </c>
      <c r="D21" s="39">
        <v>197000</v>
      </c>
      <c r="E21" s="41">
        <f t="shared" si="1"/>
        <v>2167000</v>
      </c>
      <c r="F21" s="43" t="s">
        <v>132</v>
      </c>
      <c r="G21" s="68">
        <v>0</v>
      </c>
    </row>
    <row r="22" spans="1:7" s="38" customFormat="1" ht="27" customHeight="1">
      <c r="A22" s="108">
        <v>5</v>
      </c>
      <c r="B22" s="105" t="s">
        <v>129</v>
      </c>
      <c r="C22" s="40">
        <v>10</v>
      </c>
      <c r="D22" s="39">
        <v>46000</v>
      </c>
      <c r="E22" s="111">
        <f>460000+144000</f>
        <v>604000</v>
      </c>
      <c r="F22" s="113" t="s">
        <v>137</v>
      </c>
      <c r="G22" s="115">
        <v>0</v>
      </c>
    </row>
    <row r="23" spans="1:7" s="38" customFormat="1" ht="27" customHeight="1">
      <c r="A23" s="110"/>
      <c r="B23" s="107"/>
      <c r="C23" s="40">
        <v>4</v>
      </c>
      <c r="D23" s="39">
        <v>36000</v>
      </c>
      <c r="E23" s="112"/>
      <c r="F23" s="114"/>
      <c r="G23" s="116"/>
    </row>
    <row r="24" spans="1:7" s="38" customFormat="1" ht="27" customHeight="1">
      <c r="A24" s="65">
        <v>6</v>
      </c>
      <c r="B24" s="66" t="s">
        <v>129</v>
      </c>
      <c r="C24" s="40">
        <v>8</v>
      </c>
      <c r="D24" s="39">
        <v>19000</v>
      </c>
      <c r="E24" s="41">
        <f t="shared" si="1"/>
        <v>152000</v>
      </c>
      <c r="F24" s="67" t="s">
        <v>133</v>
      </c>
      <c r="G24" s="68">
        <v>0</v>
      </c>
    </row>
    <row r="25" spans="1:7" s="38" customFormat="1" ht="27" customHeight="1">
      <c r="A25" s="65">
        <v>7</v>
      </c>
      <c r="B25" s="66" t="s">
        <v>134</v>
      </c>
      <c r="C25" s="40">
        <v>17</v>
      </c>
      <c r="D25" s="39">
        <v>36000</v>
      </c>
      <c r="E25" s="41">
        <f t="shared" si="1"/>
        <v>612000</v>
      </c>
      <c r="F25" s="67" t="s">
        <v>135</v>
      </c>
      <c r="G25" s="68">
        <v>0</v>
      </c>
    </row>
    <row r="26" spans="1:7" s="38" customFormat="1" ht="27" customHeight="1">
      <c r="A26" s="65">
        <v>8</v>
      </c>
      <c r="B26" s="66" t="s">
        <v>138</v>
      </c>
      <c r="C26" s="40">
        <v>14</v>
      </c>
      <c r="D26" s="39">
        <v>12000</v>
      </c>
      <c r="E26" s="41">
        <f t="shared" si="1"/>
        <v>168000</v>
      </c>
      <c r="F26" s="67" t="s">
        <v>136</v>
      </c>
      <c r="G26" s="68">
        <v>0</v>
      </c>
    </row>
    <row r="27" spans="1:7" s="38" customFormat="1" ht="27" customHeight="1">
      <c r="A27" s="96" t="s">
        <v>158</v>
      </c>
      <c r="B27" s="96"/>
      <c r="C27" s="70">
        <f>SUM(C17:C26)</f>
        <v>110</v>
      </c>
      <c r="D27" s="71"/>
      <c r="E27" s="72">
        <f>SUM(E17:E26)</f>
        <v>5443000</v>
      </c>
      <c r="F27" s="42">
        <v>5443000</v>
      </c>
      <c r="G27" s="68">
        <v>0</v>
      </c>
    </row>
    <row r="28" spans="1:7" s="38" customFormat="1" ht="27" customHeight="1">
      <c r="A28" s="65">
        <v>1</v>
      </c>
      <c r="B28" s="66" t="s">
        <v>36</v>
      </c>
      <c r="C28" s="40">
        <v>27</v>
      </c>
      <c r="D28" s="46">
        <v>35000</v>
      </c>
      <c r="E28" s="45">
        <f>C28*D28</f>
        <v>945000</v>
      </c>
      <c r="F28" s="43" t="s">
        <v>139</v>
      </c>
      <c r="G28" s="68">
        <v>0</v>
      </c>
    </row>
    <row r="29" spans="1:7" s="38" customFormat="1" ht="27" customHeight="1">
      <c r="A29" s="65">
        <v>2</v>
      </c>
      <c r="B29" s="66" t="s">
        <v>36</v>
      </c>
      <c r="C29" s="40">
        <f>23-8</f>
        <v>15</v>
      </c>
      <c r="D29" s="46">
        <v>68000</v>
      </c>
      <c r="E29" s="45">
        <f>C29*D29</f>
        <v>1020000</v>
      </c>
      <c r="F29" s="43" t="s">
        <v>140</v>
      </c>
      <c r="G29" s="68">
        <v>0</v>
      </c>
    </row>
    <row r="30" spans="1:7" s="38" customFormat="1" ht="27" customHeight="1">
      <c r="A30" s="65">
        <v>3</v>
      </c>
      <c r="B30" s="66" t="s">
        <v>141</v>
      </c>
      <c r="C30" s="40">
        <v>26</v>
      </c>
      <c r="D30" s="46">
        <v>60000</v>
      </c>
      <c r="E30" s="45">
        <f>C30*D30</f>
        <v>1560000</v>
      </c>
      <c r="F30" s="43" t="s">
        <v>142</v>
      </c>
      <c r="G30" s="68">
        <v>0</v>
      </c>
    </row>
    <row r="31" spans="1:7" s="38" customFormat="1" ht="27" customHeight="1">
      <c r="A31" s="65">
        <v>4</v>
      </c>
      <c r="B31" s="66" t="s">
        <v>143</v>
      </c>
      <c r="C31" s="40">
        <v>20</v>
      </c>
      <c r="D31" s="46">
        <v>98000</v>
      </c>
      <c r="E31" s="45">
        <f>C31*D31</f>
        <v>1960000</v>
      </c>
      <c r="F31" s="43" t="s">
        <v>144</v>
      </c>
      <c r="G31" s="68">
        <v>0</v>
      </c>
    </row>
    <row r="32" spans="1:7" s="38" customFormat="1" ht="27" customHeight="1">
      <c r="A32" s="65">
        <v>5</v>
      </c>
      <c r="B32" s="66" t="s">
        <v>145</v>
      </c>
      <c r="C32" s="40">
        <v>14</v>
      </c>
      <c r="D32" s="46">
        <v>12000</v>
      </c>
      <c r="E32" s="45">
        <f>C32*D32</f>
        <v>168000</v>
      </c>
      <c r="F32" s="43" t="s">
        <v>146</v>
      </c>
      <c r="G32" s="68">
        <v>0</v>
      </c>
    </row>
    <row r="33" spans="1:7" s="38" customFormat="1" ht="27" customHeight="1">
      <c r="A33" s="47"/>
      <c r="B33" s="69" t="s">
        <v>158</v>
      </c>
      <c r="C33" s="40">
        <f>SUM(C28:C32)</f>
        <v>102</v>
      </c>
      <c r="D33" s="46"/>
      <c r="E33" s="45">
        <f>SUM(E28:E32)</f>
        <v>5653000</v>
      </c>
      <c r="F33" s="48">
        <v>5653000</v>
      </c>
      <c r="G33" s="68">
        <v>0</v>
      </c>
    </row>
    <row r="34" spans="1:7" s="38" customFormat="1" ht="27" customHeight="1">
      <c r="A34" s="65">
        <v>1</v>
      </c>
      <c r="B34" s="66" t="s">
        <v>148</v>
      </c>
      <c r="C34" s="40">
        <v>7</v>
      </c>
      <c r="D34" s="44">
        <v>40000</v>
      </c>
      <c r="E34" s="45">
        <f aca="true" t="shared" si="2" ref="E34:E43">C34*D34</f>
        <v>280000</v>
      </c>
      <c r="F34" s="43" t="s">
        <v>147</v>
      </c>
      <c r="G34" s="68">
        <v>0</v>
      </c>
    </row>
    <row r="35" spans="1:7" s="38" customFormat="1" ht="27" customHeight="1">
      <c r="A35" s="96">
        <v>2</v>
      </c>
      <c r="B35" s="104" t="s">
        <v>37</v>
      </c>
      <c r="C35" s="40">
        <v>30</v>
      </c>
      <c r="D35" s="46">
        <v>44000</v>
      </c>
      <c r="E35" s="45">
        <f t="shared" si="2"/>
        <v>1320000</v>
      </c>
      <c r="F35" s="103" t="s">
        <v>149</v>
      </c>
      <c r="G35" s="102">
        <v>0</v>
      </c>
    </row>
    <row r="36" spans="1:7" s="38" customFormat="1" ht="27" customHeight="1">
      <c r="A36" s="96"/>
      <c r="B36" s="104"/>
      <c r="C36" s="40">
        <v>19</v>
      </c>
      <c r="D36" s="46">
        <v>54000</v>
      </c>
      <c r="E36" s="45">
        <f t="shared" si="2"/>
        <v>1026000</v>
      </c>
      <c r="F36" s="103"/>
      <c r="G36" s="102"/>
    </row>
    <row r="37" spans="1:7" s="38" customFormat="1" ht="27" customHeight="1">
      <c r="A37" s="96">
        <v>3</v>
      </c>
      <c r="B37" s="104" t="s">
        <v>38</v>
      </c>
      <c r="C37" s="40">
        <v>34</v>
      </c>
      <c r="D37" s="46">
        <v>29500</v>
      </c>
      <c r="E37" s="45">
        <f t="shared" si="2"/>
        <v>1003000</v>
      </c>
      <c r="F37" s="103" t="s">
        <v>150</v>
      </c>
      <c r="G37" s="102">
        <v>0</v>
      </c>
    </row>
    <row r="38" spans="1:7" s="38" customFormat="1" ht="27" customHeight="1">
      <c r="A38" s="96"/>
      <c r="B38" s="104"/>
      <c r="C38" s="40">
        <v>4</v>
      </c>
      <c r="D38" s="46">
        <v>11000</v>
      </c>
      <c r="E38" s="45">
        <f t="shared" si="2"/>
        <v>44000</v>
      </c>
      <c r="F38" s="103"/>
      <c r="G38" s="102"/>
    </row>
    <row r="39" spans="1:7" s="38" customFormat="1" ht="27" customHeight="1">
      <c r="A39" s="65">
        <v>4</v>
      </c>
      <c r="B39" s="66" t="s">
        <v>39</v>
      </c>
      <c r="C39" s="40">
        <v>33</v>
      </c>
      <c r="D39" s="46">
        <v>34000</v>
      </c>
      <c r="E39" s="45">
        <f t="shared" si="2"/>
        <v>1122000</v>
      </c>
      <c r="F39" s="43" t="s">
        <v>151</v>
      </c>
      <c r="G39" s="68">
        <v>0</v>
      </c>
    </row>
    <row r="40" spans="1:7" s="38" customFormat="1" ht="27" customHeight="1">
      <c r="A40" s="65">
        <v>5</v>
      </c>
      <c r="B40" s="66" t="s">
        <v>40</v>
      </c>
      <c r="C40" s="40">
        <v>15</v>
      </c>
      <c r="D40" s="46">
        <v>5000</v>
      </c>
      <c r="E40" s="45">
        <f t="shared" si="2"/>
        <v>75000</v>
      </c>
      <c r="F40" s="67" t="s">
        <v>152</v>
      </c>
      <c r="G40" s="68">
        <v>0</v>
      </c>
    </row>
    <row r="41" spans="1:7" s="38" customFormat="1" ht="27" customHeight="1">
      <c r="A41" s="65">
        <v>6</v>
      </c>
      <c r="B41" s="66" t="s">
        <v>41</v>
      </c>
      <c r="C41" s="40">
        <v>26</v>
      </c>
      <c r="D41" s="46">
        <v>18500</v>
      </c>
      <c r="E41" s="45">
        <f t="shared" si="2"/>
        <v>481000</v>
      </c>
      <c r="F41" s="67" t="s">
        <v>153</v>
      </c>
      <c r="G41" s="68">
        <v>0</v>
      </c>
    </row>
    <row r="42" spans="1:7" s="38" customFormat="1" ht="27" customHeight="1">
      <c r="A42" s="96">
        <v>7</v>
      </c>
      <c r="B42" s="104" t="s">
        <v>42</v>
      </c>
      <c r="C42" s="40">
        <v>31</v>
      </c>
      <c r="D42" s="46">
        <v>32000</v>
      </c>
      <c r="E42" s="45">
        <f t="shared" si="2"/>
        <v>992000</v>
      </c>
      <c r="F42" s="103" t="s">
        <v>154</v>
      </c>
      <c r="G42" s="102">
        <v>0</v>
      </c>
    </row>
    <row r="43" spans="1:7" s="38" customFormat="1" ht="27" customHeight="1">
      <c r="A43" s="96"/>
      <c r="B43" s="104"/>
      <c r="C43" s="40">
        <v>1</v>
      </c>
      <c r="D43" s="46">
        <v>10000</v>
      </c>
      <c r="E43" s="45">
        <f t="shared" si="2"/>
        <v>10000</v>
      </c>
      <c r="F43" s="103"/>
      <c r="G43" s="102"/>
    </row>
    <row r="44" spans="1:7" s="38" customFormat="1" ht="27" customHeight="1">
      <c r="A44" s="47"/>
      <c r="B44" s="69" t="s">
        <v>158</v>
      </c>
      <c r="C44" s="40">
        <f>SUM(C34:C43)</f>
        <v>200</v>
      </c>
      <c r="D44" s="46"/>
      <c r="E44" s="45">
        <f>SUM(E34:E43)</f>
        <v>6353000</v>
      </c>
      <c r="F44" s="48">
        <v>6353000</v>
      </c>
      <c r="G44" s="43"/>
    </row>
    <row r="45" spans="1:7" s="38" customFormat="1" ht="27" customHeight="1">
      <c r="A45" s="47"/>
      <c r="B45" s="65" t="s">
        <v>12</v>
      </c>
      <c r="C45" s="40">
        <f>C16+C27+C33+C44</f>
        <v>509</v>
      </c>
      <c r="D45" s="46"/>
      <c r="E45" s="45">
        <f>E16+E33+E44+E27</f>
        <v>22224000</v>
      </c>
      <c r="F45" s="48">
        <v>22224000</v>
      </c>
      <c r="G45" s="43"/>
    </row>
    <row r="46" spans="2:5" s="38" customFormat="1" ht="17.25">
      <c r="B46" s="49"/>
      <c r="C46" s="49"/>
      <c r="D46" s="50"/>
      <c r="E46" s="51"/>
    </row>
    <row r="47" spans="2:5" s="38" customFormat="1" ht="17.25">
      <c r="B47" s="49"/>
      <c r="C47" s="49"/>
      <c r="D47" s="50"/>
      <c r="E47" s="51"/>
    </row>
    <row r="48" spans="2:5" s="38" customFormat="1" ht="17.25">
      <c r="B48" s="49"/>
      <c r="C48" s="49"/>
      <c r="D48" s="50"/>
      <c r="E48" s="51"/>
    </row>
    <row r="49" spans="2:5" s="38" customFormat="1" ht="17.25">
      <c r="B49" s="49"/>
      <c r="C49" s="49"/>
      <c r="D49" s="50"/>
      <c r="E49" s="51"/>
    </row>
    <row r="50" spans="2:5" s="38" customFormat="1" ht="17.25">
      <c r="B50" s="49"/>
      <c r="C50" s="49"/>
      <c r="D50" s="50"/>
      <c r="E50" s="51"/>
    </row>
    <row r="51" spans="2:5" s="38" customFormat="1" ht="17.25">
      <c r="B51" s="49"/>
      <c r="C51" s="49"/>
      <c r="D51" s="50"/>
      <c r="E51" s="51"/>
    </row>
    <row r="52" spans="2:5" s="38" customFormat="1" ht="17.25">
      <c r="B52" s="49"/>
      <c r="C52" s="49"/>
      <c r="D52" s="50"/>
      <c r="E52" s="51"/>
    </row>
    <row r="53" spans="2:5" s="38" customFormat="1" ht="17.25">
      <c r="B53" s="49"/>
      <c r="C53" s="49"/>
      <c r="D53" s="50"/>
      <c r="E53" s="51"/>
    </row>
    <row r="54" spans="2:5" s="38" customFormat="1" ht="17.25">
      <c r="B54" s="49"/>
      <c r="C54" s="49"/>
      <c r="D54" s="50"/>
      <c r="E54" s="51"/>
    </row>
    <row r="55" spans="2:5" s="38" customFormat="1" ht="17.25">
      <c r="B55" s="49"/>
      <c r="C55" s="49"/>
      <c r="D55" s="50"/>
      <c r="E55" s="51"/>
    </row>
    <row r="56" spans="2:5" s="38" customFormat="1" ht="17.25">
      <c r="B56" s="49"/>
      <c r="C56" s="49"/>
      <c r="D56" s="50"/>
      <c r="E56" s="51"/>
    </row>
    <row r="57" spans="2:5" s="38" customFormat="1" ht="17.25">
      <c r="B57" s="49"/>
      <c r="C57" s="49"/>
      <c r="D57" s="50"/>
      <c r="E57" s="51"/>
    </row>
    <row r="58" spans="2:5" s="38" customFormat="1" ht="17.25">
      <c r="B58" s="49"/>
      <c r="C58" s="49"/>
      <c r="D58" s="50"/>
      <c r="E58" s="51"/>
    </row>
  </sheetData>
  <sheetProtection/>
  <mergeCells count="34">
    <mergeCell ref="B6:B10"/>
    <mergeCell ref="F6:F10"/>
    <mergeCell ref="G6:G10"/>
    <mergeCell ref="B22:B23"/>
    <mergeCell ref="A22:A23"/>
    <mergeCell ref="E22:E23"/>
    <mergeCell ref="F22:F23"/>
    <mergeCell ref="G22:G23"/>
    <mergeCell ref="A6:A10"/>
    <mergeCell ref="A35:A36"/>
    <mergeCell ref="F35:F36"/>
    <mergeCell ref="A42:A43"/>
    <mergeCell ref="A37:A38"/>
    <mergeCell ref="B37:B38"/>
    <mergeCell ref="F37:F38"/>
    <mergeCell ref="F42:F43"/>
    <mergeCell ref="B42:B43"/>
    <mergeCell ref="G42:G43"/>
    <mergeCell ref="A16:B16"/>
    <mergeCell ref="F17:F18"/>
    <mergeCell ref="G17:G18"/>
    <mergeCell ref="B17:B18"/>
    <mergeCell ref="A17:A18"/>
    <mergeCell ref="A27:B27"/>
    <mergeCell ref="G35:G36"/>
    <mergeCell ref="G37:G38"/>
    <mergeCell ref="B35:B36"/>
    <mergeCell ref="A1:G1"/>
    <mergeCell ref="A3:B3"/>
    <mergeCell ref="A4:A5"/>
    <mergeCell ref="B4:B5"/>
    <mergeCell ref="C4:E4"/>
    <mergeCell ref="F4:F5"/>
    <mergeCell ref="G4:G5"/>
  </mergeCells>
  <printOptions/>
  <pageMargins left="0.31496062992125984" right="0.1968503937007874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00390625" style="0" customWidth="1"/>
    <col min="2" max="2" width="17.140625" style="0" customWidth="1"/>
    <col min="3" max="3" width="12.140625" style="0" customWidth="1"/>
    <col min="4" max="4" width="15.57421875" style="0" customWidth="1"/>
    <col min="5" max="5" width="10.8515625" style="0" customWidth="1"/>
    <col min="6" max="6" width="18.140625" style="0" customWidth="1"/>
    <col min="7" max="7" width="11.00390625" style="0" customWidth="1"/>
  </cols>
  <sheetData>
    <row r="1" spans="1:7" ht="41.25" customHeight="1">
      <c r="A1" s="99" t="s">
        <v>155</v>
      </c>
      <c r="B1" s="99"/>
      <c r="C1" s="99"/>
      <c r="D1" s="99"/>
      <c r="E1" s="99"/>
      <c r="F1" s="99"/>
      <c r="G1" s="99"/>
    </row>
    <row r="2" spans="1:7" ht="16.5">
      <c r="A2" s="6"/>
      <c r="B2" s="6"/>
      <c r="C2" s="6"/>
      <c r="D2" s="6"/>
      <c r="E2" s="6"/>
      <c r="F2" s="6"/>
      <c r="G2" s="6"/>
    </row>
    <row r="3" spans="1:2" ht="29.25" customHeight="1">
      <c r="A3" s="119" t="s">
        <v>32</v>
      </c>
      <c r="B3" s="119"/>
    </row>
    <row r="4" spans="1:7" s="5" customFormat="1" ht="27.75" customHeight="1">
      <c r="A4" s="120" t="s">
        <v>0</v>
      </c>
      <c r="B4" s="122" t="s">
        <v>1</v>
      </c>
      <c r="C4" s="124" t="s">
        <v>7</v>
      </c>
      <c r="D4" s="125"/>
      <c r="E4" s="124" t="s">
        <v>2</v>
      </c>
      <c r="F4" s="125"/>
      <c r="G4" s="120" t="s">
        <v>3</v>
      </c>
    </row>
    <row r="5" spans="1:7" s="5" customFormat="1" ht="27.75" customHeight="1">
      <c r="A5" s="121"/>
      <c r="B5" s="123"/>
      <c r="C5" s="2" t="s">
        <v>5</v>
      </c>
      <c r="D5" s="2" t="s">
        <v>8</v>
      </c>
      <c r="E5" s="2" t="s">
        <v>4</v>
      </c>
      <c r="F5" s="2" t="s">
        <v>9</v>
      </c>
      <c r="G5" s="121"/>
    </row>
    <row r="6" spans="1:7" s="1" customFormat="1" ht="42.75" customHeight="1">
      <c r="A6" s="3">
        <v>1</v>
      </c>
      <c r="B6" s="3" t="s">
        <v>30</v>
      </c>
      <c r="C6" s="3">
        <f>715+14</f>
        <v>729</v>
      </c>
      <c r="D6" s="4">
        <f>19110960+594320</f>
        <v>19705280</v>
      </c>
      <c r="E6" s="4">
        <f>D6/380</f>
        <v>51856</v>
      </c>
      <c r="F6" s="4">
        <f>D6</f>
        <v>19705280</v>
      </c>
      <c r="G6" s="4">
        <f>D6-F6</f>
        <v>0</v>
      </c>
    </row>
    <row r="7" spans="1:7" s="1" customFormat="1" ht="42.75" customHeight="1">
      <c r="A7" s="3">
        <v>2</v>
      </c>
      <c r="B7" s="3" t="s">
        <v>31</v>
      </c>
      <c r="C7" s="3">
        <f>16+530</f>
        <v>546</v>
      </c>
      <c r="D7" s="4">
        <f>698440+18629880</f>
        <v>19328320</v>
      </c>
      <c r="E7" s="4">
        <f>D7/380</f>
        <v>50864</v>
      </c>
      <c r="F7" s="4">
        <f>D7</f>
        <v>19328320</v>
      </c>
      <c r="G7" s="4">
        <f>D7-F7</f>
        <v>0</v>
      </c>
    </row>
    <row r="8" spans="1:7" s="10" customFormat="1" ht="42.75" customHeight="1">
      <c r="A8" s="117" t="s">
        <v>6</v>
      </c>
      <c r="B8" s="118"/>
      <c r="C8" s="11">
        <f>SUM(C6:C7)</f>
        <v>1275</v>
      </c>
      <c r="D8" s="11">
        <f>SUM(D6:D7)</f>
        <v>39033600</v>
      </c>
      <c r="E8" s="11">
        <f>SUM(E6:E7)</f>
        <v>102720</v>
      </c>
      <c r="F8" s="11">
        <f>SUM(F6:F7)</f>
        <v>39033600</v>
      </c>
      <c r="G8" s="9">
        <f>D8-F8</f>
        <v>0</v>
      </c>
    </row>
    <row r="9" spans="3:6" ht="16.5">
      <c r="C9" s="73"/>
      <c r="D9" s="73"/>
      <c r="E9" s="73"/>
      <c r="F9" s="73"/>
    </row>
  </sheetData>
  <sheetProtection/>
  <mergeCells count="8">
    <mergeCell ref="A8:B8"/>
    <mergeCell ref="A1:G1"/>
    <mergeCell ref="A3:B3"/>
    <mergeCell ref="A4:A5"/>
    <mergeCell ref="B4:B5"/>
    <mergeCell ref="E4:F4"/>
    <mergeCell ref="G4:G5"/>
    <mergeCell ref="C4:D4"/>
  </mergeCells>
  <printOptions/>
  <pageMargins left="0.4" right="0.3" top="1.23" bottom="0.75" header="0.69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9"/>
  <sheetViews>
    <sheetView zoomScalePageLayoutView="0" workbookViewId="0" topLeftCell="A1">
      <selection activeCell="D12" sqref="D12"/>
    </sheetView>
  </sheetViews>
  <sheetFormatPr defaultColWidth="9.140625" defaultRowHeight="27.75" customHeight="1"/>
  <cols>
    <col min="1" max="1" width="10.140625" style="13" customWidth="1"/>
    <col min="2" max="2" width="12.28125" style="14" customWidth="1"/>
    <col min="3" max="3" width="12.00390625" style="15" customWidth="1"/>
    <col min="4" max="4" width="11.140625" style="14" customWidth="1"/>
    <col min="5" max="5" width="11.57421875" style="13" customWidth="1"/>
    <col min="6" max="6" width="17.00390625" style="13" customWidth="1"/>
    <col min="7" max="7" width="13.7109375" style="14" hidden="1" customWidth="1"/>
    <col min="8" max="8" width="9.00390625" style="13" bestFit="1" customWidth="1"/>
    <col min="9" max="9" width="6.28125" style="13" bestFit="1" customWidth="1"/>
    <col min="10" max="16384" width="9.00390625" style="13" customWidth="1"/>
  </cols>
  <sheetData>
    <row r="3" spans="1:9" ht="27.75" customHeight="1">
      <c r="A3" s="135" t="s">
        <v>156</v>
      </c>
      <c r="B3" s="135"/>
      <c r="C3" s="135"/>
      <c r="D3" s="135"/>
      <c r="E3" s="135"/>
      <c r="F3" s="135"/>
      <c r="G3" s="135"/>
      <c r="H3" s="135"/>
      <c r="I3" s="135"/>
    </row>
    <row r="4" spans="8:9" ht="18.75" customHeight="1" thickBot="1">
      <c r="H4" s="136" t="s">
        <v>22</v>
      </c>
      <c r="I4" s="136"/>
    </row>
    <row r="5" spans="1:9" ht="27.75" customHeight="1" thickBot="1">
      <c r="A5" s="32" t="s">
        <v>21</v>
      </c>
      <c r="B5" s="31" t="s">
        <v>20</v>
      </c>
      <c r="C5" s="31" t="s">
        <v>19</v>
      </c>
      <c r="D5" s="30" t="s">
        <v>18</v>
      </c>
      <c r="E5" s="29" t="s">
        <v>17</v>
      </c>
      <c r="F5" s="137"/>
      <c r="G5" s="138"/>
      <c r="H5" s="139"/>
      <c r="I5" s="28" t="s">
        <v>16</v>
      </c>
    </row>
    <row r="6" spans="1:9" ht="33.75" customHeight="1" thickTop="1">
      <c r="A6" s="129" t="s">
        <v>29</v>
      </c>
      <c r="B6" s="132">
        <v>29153600</v>
      </c>
      <c r="C6" s="27">
        <f>10960*325</f>
        <v>3562000</v>
      </c>
      <c r="D6" s="26"/>
      <c r="E6" s="37" t="s">
        <v>28</v>
      </c>
      <c r="F6" s="140" t="s">
        <v>27</v>
      </c>
      <c r="G6" s="141"/>
      <c r="H6" s="142"/>
      <c r="I6" s="25"/>
    </row>
    <row r="7" spans="1:9" ht="33.75" customHeight="1">
      <c r="A7" s="130"/>
      <c r="B7" s="133"/>
      <c r="C7" s="36">
        <f>10960*2135</f>
        <v>23399600</v>
      </c>
      <c r="D7" s="35"/>
      <c r="E7" s="34" t="s">
        <v>26</v>
      </c>
      <c r="F7" s="143" t="s">
        <v>25</v>
      </c>
      <c r="G7" s="144"/>
      <c r="H7" s="145"/>
      <c r="I7" s="33"/>
    </row>
    <row r="8" spans="1:9" ht="33.75" customHeight="1" thickBot="1">
      <c r="A8" s="131"/>
      <c r="B8" s="134"/>
      <c r="C8" s="24">
        <f>10960*200</f>
        <v>2192000</v>
      </c>
      <c r="D8" s="23"/>
      <c r="E8" s="22" t="s">
        <v>24</v>
      </c>
      <c r="F8" s="146" t="s">
        <v>23</v>
      </c>
      <c r="G8" s="147"/>
      <c r="H8" s="148"/>
      <c r="I8" s="21"/>
    </row>
    <row r="9" spans="1:13" ht="27.75" customHeight="1" thickBot="1" thickTop="1">
      <c r="A9" s="20" t="s">
        <v>15</v>
      </c>
      <c r="B9" s="18">
        <f>SUM(B6:B6)</f>
        <v>29153600</v>
      </c>
      <c r="C9" s="18">
        <f>SUM(C6:C8)</f>
        <v>29153600</v>
      </c>
      <c r="D9" s="19">
        <f>B9-C9</f>
        <v>0</v>
      </c>
      <c r="E9" s="18"/>
      <c r="F9" s="126"/>
      <c r="G9" s="127"/>
      <c r="H9" s="128"/>
      <c r="I9" s="17"/>
      <c r="M9" s="16"/>
    </row>
  </sheetData>
  <sheetProtection/>
  <mergeCells count="9">
    <mergeCell ref="F9:H9"/>
    <mergeCell ref="A6:A8"/>
    <mergeCell ref="B6:B8"/>
    <mergeCell ref="A3:I3"/>
    <mergeCell ref="H4:I4"/>
    <mergeCell ref="F5:H5"/>
    <mergeCell ref="F6:H6"/>
    <mergeCell ref="F7:H7"/>
    <mergeCell ref="F8:H8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55">
      <selection activeCell="F6" sqref="F6:F187"/>
    </sheetView>
  </sheetViews>
  <sheetFormatPr defaultColWidth="9.140625" defaultRowHeight="27.75" customHeight="1"/>
  <cols>
    <col min="1" max="1" width="5.421875" style="13" bestFit="1" customWidth="1"/>
    <col min="2" max="2" width="22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0.7109375" style="13" bestFit="1" customWidth="1"/>
    <col min="7" max="7" width="13.7109375" style="14" hidden="1" customWidth="1"/>
    <col min="8" max="16384" width="9.00390625" style="13" customWidth="1"/>
  </cols>
  <sheetData>
    <row r="1" spans="1:7" ht="27.75" customHeight="1">
      <c r="A1" s="99" t="s">
        <v>102</v>
      </c>
      <c r="B1" s="99"/>
      <c r="C1" s="99"/>
      <c r="D1" s="99"/>
      <c r="E1" s="99"/>
      <c r="F1" s="99"/>
      <c r="G1" s="99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100" t="s">
        <v>32</v>
      </c>
      <c r="B3" s="100"/>
      <c r="C3" s="6"/>
      <c r="D3" s="8"/>
      <c r="E3" s="7"/>
    </row>
    <row r="4" spans="1:7" s="5" customFormat="1" ht="17.25" customHeight="1">
      <c r="A4" s="101" t="s">
        <v>0</v>
      </c>
      <c r="B4" s="101" t="s">
        <v>1</v>
      </c>
      <c r="C4" s="101" t="s">
        <v>14</v>
      </c>
      <c r="D4" s="101"/>
      <c r="E4" s="101"/>
      <c r="F4" s="101" t="s">
        <v>11</v>
      </c>
      <c r="G4" s="101" t="s">
        <v>3</v>
      </c>
    </row>
    <row r="5" spans="1:7" s="5" customFormat="1" ht="17.25" customHeight="1">
      <c r="A5" s="101"/>
      <c r="B5" s="101"/>
      <c r="C5" s="54" t="s">
        <v>5</v>
      </c>
      <c r="D5" s="53" t="s">
        <v>10</v>
      </c>
      <c r="E5" s="53" t="s">
        <v>8</v>
      </c>
      <c r="F5" s="101"/>
      <c r="G5" s="101"/>
    </row>
    <row r="6" spans="1:7" s="38" customFormat="1" ht="27" customHeight="1">
      <c r="A6" s="108">
        <v>1</v>
      </c>
      <c r="B6" s="80" t="s">
        <v>43</v>
      </c>
      <c r="C6" s="40">
        <v>8</v>
      </c>
      <c r="D6" s="55">
        <v>40000</v>
      </c>
      <c r="E6" s="41">
        <f>C6*D6</f>
        <v>320000</v>
      </c>
      <c r="F6" s="164" t="s">
        <v>224</v>
      </c>
      <c r="G6" s="75">
        <v>0</v>
      </c>
    </row>
    <row r="7" spans="1:7" s="38" customFormat="1" ht="27" customHeight="1">
      <c r="A7" s="109"/>
      <c r="B7" s="80" t="s">
        <v>44</v>
      </c>
      <c r="C7" s="40">
        <v>7</v>
      </c>
      <c r="D7" s="55">
        <v>40000</v>
      </c>
      <c r="E7" s="41">
        <f>C7*D7</f>
        <v>280000</v>
      </c>
      <c r="F7" s="165"/>
      <c r="G7" s="75"/>
    </row>
    <row r="8" spans="1:7" s="38" customFormat="1" ht="27" customHeight="1">
      <c r="A8" s="109"/>
      <c r="B8" s="156" t="s">
        <v>45</v>
      </c>
      <c r="C8" s="40">
        <v>5</v>
      </c>
      <c r="D8" s="55">
        <v>40000</v>
      </c>
      <c r="E8" s="41">
        <f>C8*D8</f>
        <v>200000</v>
      </c>
      <c r="F8" s="165"/>
      <c r="G8" s="75"/>
    </row>
    <row r="9" spans="1:7" s="38" customFormat="1" ht="27" customHeight="1">
      <c r="A9" s="109"/>
      <c r="B9" s="155"/>
      <c r="C9" s="40">
        <v>1</v>
      </c>
      <c r="D9" s="55">
        <v>20000</v>
      </c>
      <c r="E9" s="41">
        <f>C9*D9</f>
        <v>20000</v>
      </c>
      <c r="F9" s="165"/>
      <c r="G9" s="75"/>
    </row>
    <row r="10" spans="1:7" s="38" customFormat="1" ht="27" customHeight="1">
      <c r="A10" s="110"/>
      <c r="B10" s="150" t="s">
        <v>46</v>
      </c>
      <c r="C10" s="151"/>
      <c r="D10" s="152"/>
      <c r="E10" s="41">
        <f>SUM(E6:E9)</f>
        <v>820000</v>
      </c>
      <c r="F10" s="165"/>
      <c r="G10" s="75"/>
    </row>
    <row r="11" spans="1:7" s="38" customFormat="1" ht="27" customHeight="1">
      <c r="A11" s="108">
        <v>2</v>
      </c>
      <c r="B11" s="81" t="s">
        <v>47</v>
      </c>
      <c r="C11" s="40">
        <v>26</v>
      </c>
      <c r="D11" s="55">
        <v>38000</v>
      </c>
      <c r="E11" s="41">
        <f>C11*D11</f>
        <v>988000</v>
      </c>
      <c r="F11" s="165"/>
      <c r="G11" s="75"/>
    </row>
    <row r="12" spans="1:7" s="38" customFormat="1" ht="27" customHeight="1">
      <c r="A12" s="109"/>
      <c r="B12" s="81" t="s">
        <v>48</v>
      </c>
      <c r="C12" s="40">
        <v>22</v>
      </c>
      <c r="D12" s="55">
        <v>38000</v>
      </c>
      <c r="E12" s="41">
        <f aca="true" t="shared" si="0" ref="E12:E17">C12*D12</f>
        <v>836000</v>
      </c>
      <c r="F12" s="165"/>
      <c r="G12" s="75"/>
    </row>
    <row r="13" spans="1:7" s="38" customFormat="1" ht="27" customHeight="1">
      <c r="A13" s="109"/>
      <c r="B13" s="156" t="s">
        <v>49</v>
      </c>
      <c r="C13" s="40">
        <v>12</v>
      </c>
      <c r="D13" s="55">
        <v>38000</v>
      </c>
      <c r="E13" s="41">
        <f t="shared" si="0"/>
        <v>456000</v>
      </c>
      <c r="F13" s="165"/>
      <c r="G13" s="75"/>
    </row>
    <row r="14" spans="1:7" s="38" customFormat="1" ht="27" customHeight="1">
      <c r="A14" s="109"/>
      <c r="B14" s="155"/>
      <c r="C14" s="40">
        <v>1</v>
      </c>
      <c r="D14" s="55">
        <v>19000</v>
      </c>
      <c r="E14" s="41">
        <f t="shared" si="0"/>
        <v>19000</v>
      </c>
      <c r="F14" s="165"/>
      <c r="G14" s="75"/>
    </row>
    <row r="15" spans="1:7" s="38" customFormat="1" ht="27" customHeight="1">
      <c r="A15" s="109"/>
      <c r="B15" s="81" t="s">
        <v>50</v>
      </c>
      <c r="C15" s="40">
        <v>13</v>
      </c>
      <c r="D15" s="55">
        <v>38000</v>
      </c>
      <c r="E15" s="41">
        <f t="shared" si="0"/>
        <v>494000</v>
      </c>
      <c r="F15" s="165"/>
      <c r="G15" s="75"/>
    </row>
    <row r="16" spans="1:7" s="38" customFormat="1" ht="27" customHeight="1">
      <c r="A16" s="109"/>
      <c r="B16" s="81" t="s">
        <v>51</v>
      </c>
      <c r="C16" s="40">
        <v>15</v>
      </c>
      <c r="D16" s="55">
        <v>38000</v>
      </c>
      <c r="E16" s="41">
        <f t="shared" si="0"/>
        <v>570000</v>
      </c>
      <c r="F16" s="165"/>
      <c r="G16" s="75"/>
    </row>
    <row r="17" spans="1:7" s="38" customFormat="1" ht="27" customHeight="1">
      <c r="A17" s="109"/>
      <c r="B17" s="81" t="s">
        <v>52</v>
      </c>
      <c r="C17" s="40">
        <v>8</v>
      </c>
      <c r="D17" s="55">
        <v>38000</v>
      </c>
      <c r="E17" s="41">
        <f t="shared" si="0"/>
        <v>304000</v>
      </c>
      <c r="F17" s="165"/>
      <c r="G17" s="75"/>
    </row>
    <row r="18" spans="1:7" s="38" customFormat="1" ht="27" customHeight="1">
      <c r="A18" s="110"/>
      <c r="B18" s="150" t="s">
        <v>46</v>
      </c>
      <c r="C18" s="151"/>
      <c r="D18" s="152"/>
      <c r="E18" s="41">
        <f>SUM(E11:E17)</f>
        <v>3667000</v>
      </c>
      <c r="F18" s="165"/>
      <c r="G18" s="75"/>
    </row>
    <row r="19" spans="1:7" s="38" customFormat="1" ht="27" customHeight="1">
      <c r="A19" s="108">
        <v>3</v>
      </c>
      <c r="B19" s="156" t="s">
        <v>56</v>
      </c>
      <c r="C19" s="40">
        <v>25</v>
      </c>
      <c r="D19" s="55">
        <v>49000</v>
      </c>
      <c r="E19" s="41">
        <f aca="true" t="shared" si="1" ref="E19:E26">C19*D19</f>
        <v>1225000</v>
      </c>
      <c r="F19" s="165"/>
      <c r="G19" s="75"/>
    </row>
    <row r="20" spans="1:7" s="38" customFormat="1" ht="27" customHeight="1">
      <c r="A20" s="109"/>
      <c r="B20" s="154"/>
      <c r="C20" s="40">
        <v>3</v>
      </c>
      <c r="D20" s="55">
        <v>24500</v>
      </c>
      <c r="E20" s="41">
        <f t="shared" si="1"/>
        <v>73500</v>
      </c>
      <c r="F20" s="165"/>
      <c r="G20" s="75"/>
    </row>
    <row r="21" spans="1:7" s="38" customFormat="1" ht="27" customHeight="1">
      <c r="A21" s="109"/>
      <c r="B21" s="153" t="s">
        <v>55</v>
      </c>
      <c r="C21" s="40">
        <f>32-15</f>
        <v>17</v>
      </c>
      <c r="D21" s="55">
        <v>49000</v>
      </c>
      <c r="E21" s="41">
        <f t="shared" si="1"/>
        <v>833000</v>
      </c>
      <c r="F21" s="165"/>
      <c r="G21" s="75"/>
    </row>
    <row r="22" spans="1:7" s="38" customFormat="1" ht="27" customHeight="1">
      <c r="A22" s="109"/>
      <c r="B22" s="154"/>
      <c r="C22" s="40">
        <v>3</v>
      </c>
      <c r="D22" s="55">
        <v>24500</v>
      </c>
      <c r="E22" s="41">
        <f t="shared" si="1"/>
        <v>73500</v>
      </c>
      <c r="F22" s="165"/>
      <c r="G22" s="75"/>
    </row>
    <row r="23" spans="1:7" s="38" customFormat="1" ht="27" customHeight="1">
      <c r="A23" s="109"/>
      <c r="B23" s="82" t="s">
        <v>54</v>
      </c>
      <c r="C23" s="40">
        <v>23</v>
      </c>
      <c r="D23" s="55">
        <v>49000</v>
      </c>
      <c r="E23" s="41">
        <f t="shared" si="1"/>
        <v>1127000</v>
      </c>
      <c r="F23" s="165"/>
      <c r="G23" s="75"/>
    </row>
    <row r="24" spans="1:7" s="38" customFormat="1" ht="27" customHeight="1">
      <c r="A24" s="109"/>
      <c r="B24" s="82" t="s">
        <v>53</v>
      </c>
      <c r="C24" s="40">
        <v>18</v>
      </c>
      <c r="D24" s="55">
        <v>49000</v>
      </c>
      <c r="E24" s="41">
        <f t="shared" si="1"/>
        <v>882000</v>
      </c>
      <c r="F24" s="165"/>
      <c r="G24" s="75"/>
    </row>
    <row r="25" spans="1:7" s="38" customFormat="1" ht="27" customHeight="1">
      <c r="A25" s="109"/>
      <c r="B25" s="81" t="s">
        <v>51</v>
      </c>
      <c r="C25" s="40">
        <v>20</v>
      </c>
      <c r="D25" s="55">
        <v>49000</v>
      </c>
      <c r="E25" s="41">
        <f t="shared" si="1"/>
        <v>980000</v>
      </c>
      <c r="F25" s="165"/>
      <c r="G25" s="75"/>
    </row>
    <row r="26" spans="1:7" s="38" customFormat="1" ht="27" customHeight="1">
      <c r="A26" s="109"/>
      <c r="B26" s="81" t="s">
        <v>52</v>
      </c>
      <c r="C26" s="40">
        <v>19</v>
      </c>
      <c r="D26" s="55">
        <v>49000</v>
      </c>
      <c r="E26" s="41">
        <f t="shared" si="1"/>
        <v>931000</v>
      </c>
      <c r="F26" s="165"/>
      <c r="G26" s="75"/>
    </row>
    <row r="27" spans="1:7" s="38" customFormat="1" ht="27" customHeight="1">
      <c r="A27" s="110"/>
      <c r="B27" s="150" t="s">
        <v>46</v>
      </c>
      <c r="C27" s="151"/>
      <c r="D27" s="152"/>
      <c r="E27" s="41">
        <f>SUM(E19:E26)</f>
        <v>6125000</v>
      </c>
      <c r="F27" s="165"/>
      <c r="G27" s="75"/>
    </row>
    <row r="28" spans="1:7" s="38" customFormat="1" ht="27" customHeight="1">
      <c r="A28" s="108">
        <v>4</v>
      </c>
      <c r="B28" s="157" t="s">
        <v>59</v>
      </c>
      <c r="C28" s="40">
        <v>41</v>
      </c>
      <c r="D28" s="55">
        <v>45000</v>
      </c>
      <c r="E28" s="41">
        <f>C28*D28</f>
        <v>1845000</v>
      </c>
      <c r="F28" s="165"/>
      <c r="G28" s="75"/>
    </row>
    <row r="29" spans="1:7" s="38" customFormat="1" ht="27" customHeight="1">
      <c r="A29" s="109"/>
      <c r="B29" s="157"/>
      <c r="C29" s="40">
        <v>2</v>
      </c>
      <c r="D29" s="55">
        <v>22500</v>
      </c>
      <c r="E29" s="41">
        <f aca="true" t="shared" si="2" ref="E29:E35">C29*D29</f>
        <v>45000</v>
      </c>
      <c r="F29" s="165"/>
      <c r="G29" s="75"/>
    </row>
    <row r="30" spans="1:7" s="38" customFormat="1" ht="27" customHeight="1">
      <c r="A30" s="109"/>
      <c r="B30" s="157" t="s">
        <v>60</v>
      </c>
      <c r="C30" s="40">
        <v>39</v>
      </c>
      <c r="D30" s="55">
        <v>45000</v>
      </c>
      <c r="E30" s="41">
        <f t="shared" si="2"/>
        <v>1755000</v>
      </c>
      <c r="F30" s="165"/>
      <c r="G30" s="75"/>
    </row>
    <row r="31" spans="1:7" s="38" customFormat="1" ht="27" customHeight="1">
      <c r="A31" s="109"/>
      <c r="B31" s="157"/>
      <c r="C31" s="40">
        <v>1</v>
      </c>
      <c r="D31" s="55">
        <v>22500</v>
      </c>
      <c r="E31" s="41">
        <f t="shared" si="2"/>
        <v>22500</v>
      </c>
      <c r="F31" s="165"/>
      <c r="G31" s="75"/>
    </row>
    <row r="32" spans="1:7" s="38" customFormat="1" ht="27" customHeight="1">
      <c r="A32" s="109"/>
      <c r="B32" s="83" t="s">
        <v>61</v>
      </c>
      <c r="C32" s="40">
        <v>40</v>
      </c>
      <c r="D32" s="55">
        <v>45000</v>
      </c>
      <c r="E32" s="41">
        <f t="shared" si="2"/>
        <v>1800000</v>
      </c>
      <c r="F32" s="165"/>
      <c r="G32" s="75"/>
    </row>
    <row r="33" spans="1:7" s="38" customFormat="1" ht="27" customHeight="1">
      <c r="A33" s="109"/>
      <c r="B33" s="83" t="s">
        <v>172</v>
      </c>
      <c r="C33" s="40">
        <v>36</v>
      </c>
      <c r="D33" s="55">
        <v>45000</v>
      </c>
      <c r="E33" s="41">
        <f t="shared" si="2"/>
        <v>1620000</v>
      </c>
      <c r="F33" s="165"/>
      <c r="G33" s="75"/>
    </row>
    <row r="34" spans="1:7" s="38" customFormat="1" ht="27" customHeight="1">
      <c r="A34" s="109"/>
      <c r="B34" s="83" t="s">
        <v>58</v>
      </c>
      <c r="C34" s="40">
        <v>35</v>
      </c>
      <c r="D34" s="55">
        <v>45000</v>
      </c>
      <c r="E34" s="41">
        <f t="shared" si="2"/>
        <v>1575000</v>
      </c>
      <c r="F34" s="165"/>
      <c r="G34" s="75"/>
    </row>
    <row r="35" spans="1:7" s="38" customFormat="1" ht="27" customHeight="1">
      <c r="A35" s="109"/>
      <c r="B35" s="83" t="s">
        <v>57</v>
      </c>
      <c r="C35" s="40">
        <v>29</v>
      </c>
      <c r="D35" s="55">
        <v>45000</v>
      </c>
      <c r="E35" s="41">
        <f t="shared" si="2"/>
        <v>1305000</v>
      </c>
      <c r="F35" s="165"/>
      <c r="G35" s="75"/>
    </row>
    <row r="36" spans="1:7" s="38" customFormat="1" ht="27" customHeight="1">
      <c r="A36" s="110"/>
      <c r="B36" s="150" t="s">
        <v>46</v>
      </c>
      <c r="C36" s="151"/>
      <c r="D36" s="152"/>
      <c r="E36" s="41">
        <f>SUM(E28:E35)</f>
        <v>9967500</v>
      </c>
      <c r="F36" s="165"/>
      <c r="G36" s="75"/>
    </row>
    <row r="37" spans="1:7" s="38" customFormat="1" ht="27" customHeight="1">
      <c r="A37" s="109">
        <v>5</v>
      </c>
      <c r="B37" s="83" t="s">
        <v>173</v>
      </c>
      <c r="C37" s="40">
        <v>9</v>
      </c>
      <c r="D37" s="55">
        <v>60000</v>
      </c>
      <c r="E37" s="41">
        <f>C37*D37</f>
        <v>540000</v>
      </c>
      <c r="F37" s="165"/>
      <c r="G37" s="75"/>
    </row>
    <row r="38" spans="1:7" s="38" customFormat="1" ht="27" customHeight="1">
      <c r="A38" s="109"/>
      <c r="B38" s="83" t="s">
        <v>174</v>
      </c>
      <c r="C38" s="40">
        <v>9</v>
      </c>
      <c r="D38" s="55">
        <v>60000</v>
      </c>
      <c r="E38" s="41">
        <f>C38*D38</f>
        <v>540000</v>
      </c>
      <c r="F38" s="165"/>
      <c r="G38" s="75"/>
    </row>
    <row r="39" spans="1:7" s="38" customFormat="1" ht="27" customHeight="1">
      <c r="A39" s="109"/>
      <c r="B39" s="83" t="s">
        <v>175</v>
      </c>
      <c r="C39" s="40">
        <v>11</v>
      </c>
      <c r="D39" s="55">
        <v>60000</v>
      </c>
      <c r="E39" s="41">
        <f>C39*D39</f>
        <v>660000</v>
      </c>
      <c r="F39" s="165"/>
      <c r="G39" s="75"/>
    </row>
    <row r="40" spans="1:7" s="38" customFormat="1" ht="27" customHeight="1">
      <c r="A40" s="110"/>
      <c r="B40" s="152" t="s">
        <v>46</v>
      </c>
      <c r="C40" s="160"/>
      <c r="D40" s="160"/>
      <c r="E40" s="74">
        <f>SUM(E37:E39)</f>
        <v>1740000</v>
      </c>
      <c r="F40" s="165"/>
      <c r="G40" s="75"/>
    </row>
    <row r="41" spans="1:7" s="38" customFormat="1" ht="27" customHeight="1">
      <c r="A41" s="96">
        <v>6</v>
      </c>
      <c r="B41" s="158" t="s">
        <v>71</v>
      </c>
      <c r="C41" s="40">
        <v>75</v>
      </c>
      <c r="D41" s="55">
        <v>87000</v>
      </c>
      <c r="E41" s="74">
        <f>C41*D41</f>
        <v>6525000</v>
      </c>
      <c r="F41" s="165"/>
      <c r="G41" s="75"/>
    </row>
    <row r="42" spans="1:7" s="38" customFormat="1" ht="27" customHeight="1">
      <c r="A42" s="96"/>
      <c r="B42" s="159"/>
      <c r="C42" s="40">
        <v>22</v>
      </c>
      <c r="D42" s="55">
        <v>37000</v>
      </c>
      <c r="E42" s="74">
        <f aca="true" t="shared" si="3" ref="E42:E64">C42*D42</f>
        <v>814000</v>
      </c>
      <c r="F42" s="165"/>
      <c r="G42" s="75"/>
    </row>
    <row r="43" spans="1:7" s="38" customFormat="1" ht="27" customHeight="1">
      <c r="A43" s="96"/>
      <c r="B43" s="153" t="s">
        <v>70</v>
      </c>
      <c r="C43" s="40">
        <f>102-28</f>
        <v>74</v>
      </c>
      <c r="D43" s="55">
        <v>87000</v>
      </c>
      <c r="E43" s="74">
        <f t="shared" si="3"/>
        <v>6438000</v>
      </c>
      <c r="F43" s="165"/>
      <c r="G43" s="75"/>
    </row>
    <row r="44" spans="1:7" s="38" customFormat="1" ht="27" customHeight="1">
      <c r="A44" s="96"/>
      <c r="B44" s="154"/>
      <c r="C44" s="40">
        <v>18</v>
      </c>
      <c r="D44" s="55">
        <v>37000</v>
      </c>
      <c r="E44" s="74">
        <f t="shared" si="3"/>
        <v>666000</v>
      </c>
      <c r="F44" s="165"/>
      <c r="G44" s="75"/>
    </row>
    <row r="45" spans="1:7" s="38" customFormat="1" ht="27" customHeight="1">
      <c r="A45" s="96"/>
      <c r="B45" s="153" t="s">
        <v>69</v>
      </c>
      <c r="C45" s="40">
        <f>105-3-7-4-12</f>
        <v>79</v>
      </c>
      <c r="D45" s="55">
        <v>87000</v>
      </c>
      <c r="E45" s="74">
        <f t="shared" si="3"/>
        <v>6873000</v>
      </c>
      <c r="F45" s="165"/>
      <c r="G45" s="75"/>
    </row>
    <row r="46" spans="1:7" s="38" customFormat="1" ht="27" customHeight="1">
      <c r="A46" s="96"/>
      <c r="B46" s="161"/>
      <c r="C46" s="40">
        <v>16</v>
      </c>
      <c r="D46" s="55">
        <v>37000</v>
      </c>
      <c r="E46" s="74">
        <f t="shared" si="3"/>
        <v>592000</v>
      </c>
      <c r="F46" s="165"/>
      <c r="G46" s="75"/>
    </row>
    <row r="47" spans="1:7" s="38" customFormat="1" ht="27" customHeight="1">
      <c r="A47" s="96"/>
      <c r="B47" s="153" t="s">
        <v>68</v>
      </c>
      <c r="C47" s="40">
        <v>77</v>
      </c>
      <c r="D47" s="55">
        <v>87000</v>
      </c>
      <c r="E47" s="74">
        <f t="shared" si="3"/>
        <v>6699000</v>
      </c>
      <c r="F47" s="165"/>
      <c r="G47" s="75"/>
    </row>
    <row r="48" spans="1:7" s="38" customFormat="1" ht="27" customHeight="1">
      <c r="A48" s="96"/>
      <c r="B48" s="154"/>
      <c r="C48" s="40">
        <v>16</v>
      </c>
      <c r="D48" s="55">
        <v>37000</v>
      </c>
      <c r="E48" s="74">
        <f t="shared" si="3"/>
        <v>592000</v>
      </c>
      <c r="F48" s="165"/>
      <c r="G48" s="75"/>
    </row>
    <row r="49" spans="1:7" s="38" customFormat="1" ht="27" customHeight="1">
      <c r="A49" s="96"/>
      <c r="B49" s="153" t="s">
        <v>67</v>
      </c>
      <c r="C49" s="40">
        <v>80</v>
      </c>
      <c r="D49" s="55">
        <v>87000</v>
      </c>
      <c r="E49" s="74">
        <f t="shared" si="3"/>
        <v>6960000</v>
      </c>
      <c r="F49" s="165"/>
      <c r="G49" s="75"/>
    </row>
    <row r="50" spans="1:7" s="38" customFormat="1" ht="27" customHeight="1">
      <c r="A50" s="96"/>
      <c r="B50" s="154"/>
      <c r="C50" s="40">
        <v>18</v>
      </c>
      <c r="D50" s="55">
        <v>37000</v>
      </c>
      <c r="E50" s="74">
        <f t="shared" si="3"/>
        <v>666000</v>
      </c>
      <c r="F50" s="165"/>
      <c r="G50" s="75"/>
    </row>
    <row r="51" spans="1:7" s="38" customFormat="1" ht="27" customHeight="1">
      <c r="A51" s="96"/>
      <c r="B51" s="153" t="s">
        <v>66</v>
      </c>
      <c r="C51" s="40">
        <v>78</v>
      </c>
      <c r="D51" s="55">
        <v>87000</v>
      </c>
      <c r="E51" s="74">
        <f t="shared" si="3"/>
        <v>6786000</v>
      </c>
      <c r="F51" s="165"/>
      <c r="G51" s="75"/>
    </row>
    <row r="52" spans="1:7" s="38" customFormat="1" ht="27" customHeight="1">
      <c r="A52" s="96"/>
      <c r="B52" s="154"/>
      <c r="C52" s="40">
        <v>16</v>
      </c>
      <c r="D52" s="55">
        <v>37000</v>
      </c>
      <c r="E52" s="74">
        <f t="shared" si="3"/>
        <v>592000</v>
      </c>
      <c r="F52" s="165"/>
      <c r="G52" s="75"/>
    </row>
    <row r="53" spans="1:7" s="38" customFormat="1" ht="27" customHeight="1">
      <c r="A53" s="96"/>
      <c r="B53" s="153" t="s">
        <v>65</v>
      </c>
      <c r="C53" s="40">
        <v>81</v>
      </c>
      <c r="D53" s="55">
        <v>87000</v>
      </c>
      <c r="E53" s="74">
        <f t="shared" si="3"/>
        <v>7047000</v>
      </c>
      <c r="F53" s="165"/>
      <c r="G53" s="75"/>
    </row>
    <row r="54" spans="1:7" s="38" customFormat="1" ht="27" customHeight="1">
      <c r="A54" s="96"/>
      <c r="B54" s="161"/>
      <c r="C54" s="40">
        <v>4</v>
      </c>
      <c r="D54" s="55">
        <v>43500</v>
      </c>
      <c r="E54" s="74">
        <f t="shared" si="3"/>
        <v>174000</v>
      </c>
      <c r="F54" s="165"/>
      <c r="G54" s="75"/>
    </row>
    <row r="55" spans="1:7" s="38" customFormat="1" ht="27" customHeight="1">
      <c r="A55" s="96"/>
      <c r="B55" s="154"/>
      <c r="C55" s="40">
        <v>17</v>
      </c>
      <c r="D55" s="55">
        <v>37000</v>
      </c>
      <c r="E55" s="74">
        <f t="shared" si="3"/>
        <v>629000</v>
      </c>
      <c r="F55" s="165"/>
      <c r="G55" s="75"/>
    </row>
    <row r="56" spans="1:7" s="38" customFormat="1" ht="27" customHeight="1">
      <c r="A56" s="96"/>
      <c r="B56" s="153" t="s">
        <v>64</v>
      </c>
      <c r="C56" s="40">
        <v>83</v>
      </c>
      <c r="D56" s="55">
        <v>87000</v>
      </c>
      <c r="E56" s="74">
        <f t="shared" si="3"/>
        <v>7221000</v>
      </c>
      <c r="F56" s="165"/>
      <c r="G56" s="75"/>
    </row>
    <row r="57" spans="1:7" s="38" customFormat="1" ht="27" customHeight="1">
      <c r="A57" s="96"/>
      <c r="B57" s="154"/>
      <c r="C57" s="40">
        <v>16</v>
      </c>
      <c r="D57" s="55">
        <v>37000</v>
      </c>
      <c r="E57" s="74">
        <f t="shared" si="3"/>
        <v>592000</v>
      </c>
      <c r="F57" s="165"/>
      <c r="G57" s="75"/>
    </row>
    <row r="58" spans="1:7" s="38" customFormat="1" ht="27" customHeight="1">
      <c r="A58" s="96"/>
      <c r="B58" s="153" t="s">
        <v>63</v>
      </c>
      <c r="C58" s="40">
        <v>81</v>
      </c>
      <c r="D58" s="55">
        <v>87000</v>
      </c>
      <c r="E58" s="74">
        <f t="shared" si="3"/>
        <v>7047000</v>
      </c>
      <c r="F58" s="165"/>
      <c r="G58" s="75"/>
    </row>
    <row r="59" spans="1:7" s="38" customFormat="1" ht="27" customHeight="1">
      <c r="A59" s="96"/>
      <c r="B59" s="154"/>
      <c r="C59" s="40">
        <v>17</v>
      </c>
      <c r="D59" s="55">
        <v>37000</v>
      </c>
      <c r="E59" s="74">
        <f t="shared" si="3"/>
        <v>629000</v>
      </c>
      <c r="F59" s="165"/>
      <c r="G59" s="75"/>
    </row>
    <row r="60" spans="1:7" s="38" customFormat="1" ht="27" customHeight="1">
      <c r="A60" s="96"/>
      <c r="B60" s="153" t="s">
        <v>62</v>
      </c>
      <c r="C60" s="40">
        <v>82</v>
      </c>
      <c r="D60" s="55">
        <v>87000</v>
      </c>
      <c r="E60" s="74">
        <f t="shared" si="3"/>
        <v>7134000</v>
      </c>
      <c r="F60" s="165"/>
      <c r="G60" s="75"/>
    </row>
    <row r="61" spans="1:7" s="38" customFormat="1" ht="27" customHeight="1">
      <c r="A61" s="96"/>
      <c r="B61" s="154"/>
      <c r="C61" s="40">
        <v>15</v>
      </c>
      <c r="D61" s="55">
        <v>37000</v>
      </c>
      <c r="E61" s="74">
        <f t="shared" si="3"/>
        <v>555000</v>
      </c>
      <c r="F61" s="165"/>
      <c r="G61" s="75"/>
    </row>
    <row r="62" spans="1:7" s="38" customFormat="1" ht="27" customHeight="1">
      <c r="A62" s="96"/>
      <c r="B62" s="153" t="s">
        <v>72</v>
      </c>
      <c r="C62" s="40">
        <v>79</v>
      </c>
      <c r="D62" s="55">
        <v>87000</v>
      </c>
      <c r="E62" s="74">
        <f t="shared" si="3"/>
        <v>6873000</v>
      </c>
      <c r="F62" s="165"/>
      <c r="G62" s="75"/>
    </row>
    <row r="63" spans="1:7" s="38" customFormat="1" ht="27" customHeight="1">
      <c r="A63" s="96"/>
      <c r="B63" s="155"/>
      <c r="C63" s="40">
        <v>5</v>
      </c>
      <c r="D63" s="55">
        <v>37000</v>
      </c>
      <c r="E63" s="74">
        <f t="shared" si="3"/>
        <v>185000</v>
      </c>
      <c r="F63" s="165"/>
      <c r="G63" s="75"/>
    </row>
    <row r="64" spans="1:7" s="38" customFormat="1" ht="27" customHeight="1">
      <c r="A64" s="96"/>
      <c r="B64" s="76" t="s">
        <v>73</v>
      </c>
      <c r="C64" s="40">
        <v>76</v>
      </c>
      <c r="D64" s="55">
        <v>43500</v>
      </c>
      <c r="E64" s="74">
        <f t="shared" si="3"/>
        <v>3306000</v>
      </c>
      <c r="F64" s="165"/>
      <c r="G64" s="75"/>
    </row>
    <row r="65" spans="1:7" s="38" customFormat="1" ht="27" customHeight="1">
      <c r="A65" s="96"/>
      <c r="B65" s="152" t="s">
        <v>46</v>
      </c>
      <c r="C65" s="160"/>
      <c r="D65" s="160"/>
      <c r="E65" s="74">
        <f>SUM(E41:E64)</f>
        <v>85595000</v>
      </c>
      <c r="F65" s="165"/>
      <c r="G65" s="75"/>
    </row>
    <row r="66" spans="1:7" s="38" customFormat="1" ht="27" customHeight="1">
      <c r="A66" s="96">
        <v>7</v>
      </c>
      <c r="B66" s="84" t="s">
        <v>160</v>
      </c>
      <c r="C66" s="40">
        <f>25-7</f>
        <v>18</v>
      </c>
      <c r="D66" s="55">
        <v>38000</v>
      </c>
      <c r="E66" s="41">
        <f aca="true" t="shared" si="4" ref="E66:E73">C66*D66</f>
        <v>684000</v>
      </c>
      <c r="F66" s="165"/>
      <c r="G66" s="75"/>
    </row>
    <row r="67" spans="1:7" s="38" customFormat="1" ht="27" customHeight="1">
      <c r="A67" s="96"/>
      <c r="B67" s="153" t="s">
        <v>161</v>
      </c>
      <c r="C67" s="40">
        <f>37-9</f>
        <v>28</v>
      </c>
      <c r="D67" s="55">
        <v>38000</v>
      </c>
      <c r="E67" s="41">
        <f t="shared" si="4"/>
        <v>1064000</v>
      </c>
      <c r="F67" s="165"/>
      <c r="G67" s="75"/>
    </row>
    <row r="68" spans="1:7" s="38" customFormat="1" ht="27" customHeight="1">
      <c r="A68" s="96"/>
      <c r="B68" s="154"/>
      <c r="C68" s="40">
        <v>1</v>
      </c>
      <c r="D68" s="55">
        <v>19000</v>
      </c>
      <c r="E68" s="41">
        <f t="shared" si="4"/>
        <v>19000</v>
      </c>
      <c r="F68" s="165"/>
      <c r="G68" s="75"/>
    </row>
    <row r="69" spans="1:7" s="38" customFormat="1" ht="27" customHeight="1">
      <c r="A69" s="96"/>
      <c r="B69" s="84" t="s">
        <v>162</v>
      </c>
      <c r="C69" s="40">
        <v>26</v>
      </c>
      <c r="D69" s="55">
        <v>38000</v>
      </c>
      <c r="E69" s="41">
        <f t="shared" si="4"/>
        <v>988000</v>
      </c>
      <c r="F69" s="165"/>
      <c r="G69" s="75"/>
    </row>
    <row r="70" spans="1:7" s="38" customFormat="1" ht="27" customHeight="1">
      <c r="A70" s="96"/>
      <c r="B70" s="84" t="s">
        <v>163</v>
      </c>
      <c r="C70" s="40">
        <v>26</v>
      </c>
      <c r="D70" s="55">
        <v>38000</v>
      </c>
      <c r="E70" s="41">
        <f t="shared" si="4"/>
        <v>988000</v>
      </c>
      <c r="F70" s="165"/>
      <c r="G70" s="75"/>
    </row>
    <row r="71" spans="1:7" s="38" customFormat="1" ht="27" customHeight="1">
      <c r="A71" s="96"/>
      <c r="B71" s="153" t="s">
        <v>164</v>
      </c>
      <c r="C71" s="40">
        <f>29-2</f>
        <v>27</v>
      </c>
      <c r="D71" s="55">
        <v>38000</v>
      </c>
      <c r="E71" s="41">
        <f t="shared" si="4"/>
        <v>1026000</v>
      </c>
      <c r="F71" s="165"/>
      <c r="G71" s="75"/>
    </row>
    <row r="72" spans="1:7" s="38" customFormat="1" ht="27" customHeight="1">
      <c r="A72" s="96"/>
      <c r="B72" s="155"/>
      <c r="C72" s="40">
        <v>1</v>
      </c>
      <c r="D72" s="55">
        <v>19000</v>
      </c>
      <c r="E72" s="41">
        <f t="shared" si="4"/>
        <v>19000</v>
      </c>
      <c r="F72" s="165"/>
      <c r="G72" s="75"/>
    </row>
    <row r="73" spans="1:7" s="38" customFormat="1" ht="27" customHeight="1">
      <c r="A73" s="96"/>
      <c r="B73" s="85" t="s">
        <v>165</v>
      </c>
      <c r="C73" s="40">
        <v>22</v>
      </c>
      <c r="D73" s="55">
        <v>38000</v>
      </c>
      <c r="E73" s="41">
        <f t="shared" si="4"/>
        <v>836000</v>
      </c>
      <c r="F73" s="165"/>
      <c r="G73" s="75"/>
    </row>
    <row r="74" spans="1:7" s="38" customFormat="1" ht="27" customHeight="1">
      <c r="A74" s="96"/>
      <c r="B74" s="151" t="s">
        <v>46</v>
      </c>
      <c r="C74" s="151"/>
      <c r="D74" s="152"/>
      <c r="E74" s="41">
        <f>SUM(E66:E73)</f>
        <v>5624000</v>
      </c>
      <c r="F74" s="165"/>
      <c r="G74" s="75"/>
    </row>
    <row r="75" spans="1:7" s="38" customFormat="1" ht="27" customHeight="1">
      <c r="A75" s="109">
        <v>8</v>
      </c>
      <c r="B75" s="156" t="s">
        <v>74</v>
      </c>
      <c r="C75" s="40">
        <f>54-1-2-9</f>
        <v>42</v>
      </c>
      <c r="D75" s="55">
        <v>46000</v>
      </c>
      <c r="E75" s="41">
        <f>C75*D75</f>
        <v>1932000</v>
      </c>
      <c r="F75" s="165"/>
      <c r="G75" s="75"/>
    </row>
    <row r="76" spans="1:7" s="38" customFormat="1" ht="27" customHeight="1">
      <c r="A76" s="109"/>
      <c r="B76" s="155"/>
      <c r="C76" s="40">
        <v>1</v>
      </c>
      <c r="D76" s="55">
        <v>23000</v>
      </c>
      <c r="E76" s="41">
        <f aca="true" t="shared" si="5" ref="E76:E82">C76*D76</f>
        <v>23000</v>
      </c>
      <c r="F76" s="165"/>
      <c r="G76" s="75"/>
    </row>
    <row r="77" spans="1:7" s="38" customFormat="1" ht="27" customHeight="1">
      <c r="A77" s="109"/>
      <c r="B77" s="81" t="s">
        <v>75</v>
      </c>
      <c r="C77" s="40">
        <v>49</v>
      </c>
      <c r="D77" s="55">
        <v>46000</v>
      </c>
      <c r="E77" s="41">
        <f t="shared" si="5"/>
        <v>2254000</v>
      </c>
      <c r="F77" s="165"/>
      <c r="G77" s="75"/>
    </row>
    <row r="78" spans="1:7" s="38" customFormat="1" ht="27" customHeight="1">
      <c r="A78" s="109"/>
      <c r="B78" s="81" t="s">
        <v>76</v>
      </c>
      <c r="C78" s="40">
        <v>40</v>
      </c>
      <c r="D78" s="55">
        <v>46000</v>
      </c>
      <c r="E78" s="41">
        <f t="shared" si="5"/>
        <v>1840000</v>
      </c>
      <c r="F78" s="165"/>
      <c r="G78" s="75"/>
    </row>
    <row r="79" spans="1:7" s="38" customFormat="1" ht="27" customHeight="1">
      <c r="A79" s="109"/>
      <c r="B79" s="81" t="s">
        <v>77</v>
      </c>
      <c r="C79" s="40">
        <v>48</v>
      </c>
      <c r="D79" s="55">
        <v>46000</v>
      </c>
      <c r="E79" s="41">
        <f t="shared" si="5"/>
        <v>2208000</v>
      </c>
      <c r="F79" s="165"/>
      <c r="G79" s="75"/>
    </row>
    <row r="80" spans="1:7" s="38" customFormat="1" ht="27" customHeight="1">
      <c r="A80" s="109"/>
      <c r="B80" s="156" t="s">
        <v>78</v>
      </c>
      <c r="C80" s="40">
        <v>45</v>
      </c>
      <c r="D80" s="55">
        <v>46000</v>
      </c>
      <c r="E80" s="41">
        <f t="shared" si="5"/>
        <v>2070000</v>
      </c>
      <c r="F80" s="165"/>
      <c r="G80" s="75"/>
    </row>
    <row r="81" spans="1:7" s="38" customFormat="1" ht="27" customHeight="1">
      <c r="A81" s="109"/>
      <c r="B81" s="155"/>
      <c r="C81" s="40">
        <v>1</v>
      </c>
      <c r="D81" s="55">
        <v>23000</v>
      </c>
      <c r="E81" s="41">
        <f t="shared" si="5"/>
        <v>23000</v>
      </c>
      <c r="F81" s="165"/>
      <c r="G81" s="75"/>
    </row>
    <row r="82" spans="1:7" s="38" customFormat="1" ht="27" customHeight="1">
      <c r="A82" s="109"/>
      <c r="B82" s="81" t="s">
        <v>79</v>
      </c>
      <c r="C82" s="40">
        <v>41</v>
      </c>
      <c r="D82" s="55">
        <v>46000</v>
      </c>
      <c r="E82" s="41">
        <f t="shared" si="5"/>
        <v>1886000</v>
      </c>
      <c r="F82" s="165"/>
      <c r="G82" s="75"/>
    </row>
    <row r="83" spans="1:7" s="38" customFormat="1" ht="27" customHeight="1">
      <c r="A83" s="109"/>
      <c r="B83" s="150" t="s">
        <v>46</v>
      </c>
      <c r="C83" s="151"/>
      <c r="D83" s="152"/>
      <c r="E83" s="74">
        <f>SUM(E75:E82)</f>
        <v>12236000</v>
      </c>
      <c r="F83" s="165"/>
      <c r="G83" s="75"/>
    </row>
    <row r="84" spans="1:7" s="38" customFormat="1" ht="27" customHeight="1">
      <c r="A84" s="96">
        <v>9</v>
      </c>
      <c r="B84" s="81" t="s">
        <v>166</v>
      </c>
      <c r="C84" s="40">
        <v>7</v>
      </c>
      <c r="D84" s="55">
        <v>36000</v>
      </c>
      <c r="E84" s="41">
        <f aca="true" t="shared" si="6" ref="E84:E89">C84*D84</f>
        <v>252000</v>
      </c>
      <c r="F84" s="165"/>
      <c r="G84" s="75"/>
    </row>
    <row r="85" spans="1:7" s="38" customFormat="1" ht="27" customHeight="1">
      <c r="A85" s="96"/>
      <c r="B85" s="81" t="s">
        <v>167</v>
      </c>
      <c r="C85" s="40">
        <v>8</v>
      </c>
      <c r="D85" s="55">
        <v>36000</v>
      </c>
      <c r="E85" s="41">
        <f t="shared" si="6"/>
        <v>288000</v>
      </c>
      <c r="F85" s="165"/>
      <c r="G85" s="75"/>
    </row>
    <row r="86" spans="1:7" s="38" customFormat="1" ht="27" customHeight="1">
      <c r="A86" s="96"/>
      <c r="B86" s="81" t="s">
        <v>168</v>
      </c>
      <c r="C86" s="40">
        <v>5</v>
      </c>
      <c r="D86" s="55">
        <v>36000</v>
      </c>
      <c r="E86" s="41">
        <f t="shared" si="6"/>
        <v>180000</v>
      </c>
      <c r="F86" s="165"/>
      <c r="G86" s="75"/>
    </row>
    <row r="87" spans="1:7" s="38" customFormat="1" ht="27" customHeight="1">
      <c r="A87" s="96"/>
      <c r="B87" s="81" t="s">
        <v>169</v>
      </c>
      <c r="C87" s="40">
        <v>8</v>
      </c>
      <c r="D87" s="55">
        <v>36000</v>
      </c>
      <c r="E87" s="41">
        <f t="shared" si="6"/>
        <v>288000</v>
      </c>
      <c r="F87" s="165"/>
      <c r="G87" s="75"/>
    </row>
    <row r="88" spans="1:7" s="38" customFormat="1" ht="27" customHeight="1">
      <c r="A88" s="96"/>
      <c r="B88" s="81" t="s">
        <v>170</v>
      </c>
      <c r="C88" s="40">
        <v>3</v>
      </c>
      <c r="D88" s="55">
        <v>36000</v>
      </c>
      <c r="E88" s="41">
        <f t="shared" si="6"/>
        <v>108000</v>
      </c>
      <c r="F88" s="165"/>
      <c r="G88" s="75"/>
    </row>
    <row r="89" spans="1:7" s="38" customFormat="1" ht="27" customHeight="1">
      <c r="A89" s="96"/>
      <c r="B89" s="81" t="s">
        <v>171</v>
      </c>
      <c r="C89" s="40">
        <v>5</v>
      </c>
      <c r="D89" s="55">
        <v>36000</v>
      </c>
      <c r="E89" s="41">
        <f t="shared" si="6"/>
        <v>180000</v>
      </c>
      <c r="F89" s="165"/>
      <c r="G89" s="75"/>
    </row>
    <row r="90" spans="1:7" s="38" customFormat="1" ht="27" customHeight="1">
      <c r="A90" s="96"/>
      <c r="B90" s="150" t="s">
        <v>46</v>
      </c>
      <c r="C90" s="151"/>
      <c r="D90" s="152"/>
      <c r="E90" s="74">
        <f>SUM(E84:E89)</f>
        <v>1296000</v>
      </c>
      <c r="F90" s="165"/>
      <c r="G90" s="75"/>
    </row>
    <row r="91" spans="1:7" s="38" customFormat="1" ht="27" customHeight="1">
      <c r="A91" s="109">
        <v>10</v>
      </c>
      <c r="B91" s="76" t="s">
        <v>80</v>
      </c>
      <c r="C91" s="40">
        <v>41</v>
      </c>
      <c r="D91" s="55">
        <v>44000</v>
      </c>
      <c r="E91" s="86">
        <f aca="true" t="shared" si="7" ref="E91:E98">C91*D91</f>
        <v>1804000</v>
      </c>
      <c r="F91" s="165"/>
      <c r="G91" s="75"/>
    </row>
    <row r="92" spans="1:7" s="38" customFormat="1" ht="27" customHeight="1">
      <c r="A92" s="109"/>
      <c r="B92" s="156" t="s">
        <v>81</v>
      </c>
      <c r="C92" s="40">
        <v>41</v>
      </c>
      <c r="D92" s="55">
        <v>44000</v>
      </c>
      <c r="E92" s="86">
        <f t="shared" si="7"/>
        <v>1804000</v>
      </c>
      <c r="F92" s="165"/>
      <c r="G92" s="75"/>
    </row>
    <row r="93" spans="1:7" s="38" customFormat="1" ht="27" customHeight="1">
      <c r="A93" s="109"/>
      <c r="B93" s="155"/>
      <c r="C93" s="40">
        <v>1</v>
      </c>
      <c r="D93" s="55">
        <v>22000</v>
      </c>
      <c r="E93" s="86">
        <f t="shared" si="7"/>
        <v>22000</v>
      </c>
      <c r="F93" s="165"/>
      <c r="G93" s="75"/>
    </row>
    <row r="94" spans="1:7" s="38" customFormat="1" ht="27" customHeight="1">
      <c r="A94" s="109"/>
      <c r="B94" s="81" t="s">
        <v>82</v>
      </c>
      <c r="C94" s="40">
        <v>31</v>
      </c>
      <c r="D94" s="55">
        <v>44000</v>
      </c>
      <c r="E94" s="87">
        <f t="shared" si="7"/>
        <v>1364000</v>
      </c>
      <c r="F94" s="165"/>
      <c r="G94" s="75"/>
    </row>
    <row r="95" spans="1:7" s="38" customFormat="1" ht="27" customHeight="1">
      <c r="A95" s="109"/>
      <c r="B95" s="81" t="s">
        <v>83</v>
      </c>
      <c r="C95" s="40">
        <v>30</v>
      </c>
      <c r="D95" s="55">
        <v>44000</v>
      </c>
      <c r="E95" s="87">
        <f t="shared" si="7"/>
        <v>1320000</v>
      </c>
      <c r="F95" s="165"/>
      <c r="G95" s="75"/>
    </row>
    <row r="96" spans="1:7" s="38" customFormat="1" ht="27" customHeight="1">
      <c r="A96" s="109"/>
      <c r="B96" s="81" t="s">
        <v>84</v>
      </c>
      <c r="C96" s="40">
        <v>35</v>
      </c>
      <c r="D96" s="55">
        <v>44000</v>
      </c>
      <c r="E96" s="87">
        <f t="shared" si="7"/>
        <v>1540000</v>
      </c>
      <c r="F96" s="165"/>
      <c r="G96" s="75"/>
    </row>
    <row r="97" spans="1:7" s="38" customFormat="1" ht="27" customHeight="1">
      <c r="A97" s="109"/>
      <c r="B97" s="156" t="s">
        <v>85</v>
      </c>
      <c r="C97" s="40">
        <v>24</v>
      </c>
      <c r="D97" s="55">
        <v>44000</v>
      </c>
      <c r="E97" s="87">
        <f t="shared" si="7"/>
        <v>1056000</v>
      </c>
      <c r="F97" s="165"/>
      <c r="G97" s="75"/>
    </row>
    <row r="98" spans="1:7" s="38" customFormat="1" ht="27" customHeight="1">
      <c r="A98" s="109"/>
      <c r="B98" s="155"/>
      <c r="C98" s="40">
        <v>1</v>
      </c>
      <c r="D98" s="55">
        <v>22000</v>
      </c>
      <c r="E98" s="87">
        <f t="shared" si="7"/>
        <v>22000</v>
      </c>
      <c r="F98" s="165"/>
      <c r="G98" s="75"/>
    </row>
    <row r="99" spans="1:7" s="38" customFormat="1" ht="27" customHeight="1">
      <c r="A99" s="109"/>
      <c r="B99" s="150" t="s">
        <v>46</v>
      </c>
      <c r="C99" s="151"/>
      <c r="D99" s="152"/>
      <c r="E99" s="74">
        <f>SUM(E91:E98)</f>
        <v>8932000</v>
      </c>
      <c r="F99" s="165"/>
      <c r="G99" s="75"/>
    </row>
    <row r="100" spans="1:7" s="38" customFormat="1" ht="27" customHeight="1">
      <c r="A100" s="96">
        <v>11</v>
      </c>
      <c r="B100" s="156" t="s">
        <v>86</v>
      </c>
      <c r="C100" s="40">
        <v>22</v>
      </c>
      <c r="D100" s="55">
        <v>38000</v>
      </c>
      <c r="E100" s="41">
        <f>C100*D100</f>
        <v>836000</v>
      </c>
      <c r="F100" s="165"/>
      <c r="G100" s="75"/>
    </row>
    <row r="101" spans="1:7" s="38" customFormat="1" ht="27" customHeight="1">
      <c r="A101" s="96"/>
      <c r="B101" s="155"/>
      <c r="C101" s="40">
        <v>2</v>
      </c>
      <c r="D101" s="55">
        <v>19000</v>
      </c>
      <c r="E101" s="41">
        <f aca="true" t="shared" si="8" ref="E101:E106">C101*D101</f>
        <v>38000</v>
      </c>
      <c r="F101" s="165"/>
      <c r="G101" s="75"/>
    </row>
    <row r="102" spans="1:7" s="38" customFormat="1" ht="27" customHeight="1">
      <c r="A102" s="96"/>
      <c r="B102" s="76" t="s">
        <v>87</v>
      </c>
      <c r="C102" s="40">
        <v>31</v>
      </c>
      <c r="D102" s="55">
        <v>38000</v>
      </c>
      <c r="E102" s="41">
        <f t="shared" si="8"/>
        <v>1178000</v>
      </c>
      <c r="F102" s="165"/>
      <c r="G102" s="75"/>
    </row>
    <row r="103" spans="1:7" s="38" customFormat="1" ht="27" customHeight="1">
      <c r="A103" s="96"/>
      <c r="B103" s="76" t="s">
        <v>88</v>
      </c>
      <c r="C103" s="40">
        <v>11</v>
      </c>
      <c r="D103" s="55">
        <v>38000</v>
      </c>
      <c r="E103" s="41">
        <f t="shared" si="8"/>
        <v>418000</v>
      </c>
      <c r="F103" s="165"/>
      <c r="G103" s="75"/>
    </row>
    <row r="104" spans="1:7" s="38" customFormat="1" ht="27" customHeight="1">
      <c r="A104" s="96"/>
      <c r="B104" s="76" t="s">
        <v>89</v>
      </c>
      <c r="C104" s="40">
        <v>13</v>
      </c>
      <c r="D104" s="55">
        <v>38000</v>
      </c>
      <c r="E104" s="41">
        <f t="shared" si="8"/>
        <v>494000</v>
      </c>
      <c r="F104" s="165"/>
      <c r="G104" s="75"/>
    </row>
    <row r="105" spans="1:7" s="38" customFormat="1" ht="27" customHeight="1">
      <c r="A105" s="96"/>
      <c r="B105" s="76" t="s">
        <v>90</v>
      </c>
      <c r="C105" s="40">
        <v>11</v>
      </c>
      <c r="D105" s="55">
        <v>38000</v>
      </c>
      <c r="E105" s="41">
        <f t="shared" si="8"/>
        <v>418000</v>
      </c>
      <c r="F105" s="165"/>
      <c r="G105" s="75"/>
    </row>
    <row r="106" spans="1:7" s="38" customFormat="1" ht="27" customHeight="1">
      <c r="A106" s="96"/>
      <c r="B106" s="76" t="s">
        <v>91</v>
      </c>
      <c r="C106" s="40">
        <v>12</v>
      </c>
      <c r="D106" s="55">
        <v>38000</v>
      </c>
      <c r="E106" s="41">
        <f t="shared" si="8"/>
        <v>456000</v>
      </c>
      <c r="F106" s="165"/>
      <c r="G106" s="75"/>
    </row>
    <row r="107" spans="1:7" s="38" customFormat="1" ht="27" customHeight="1">
      <c r="A107" s="96"/>
      <c r="B107" s="150" t="s">
        <v>46</v>
      </c>
      <c r="C107" s="151"/>
      <c r="D107" s="152"/>
      <c r="E107" s="74">
        <f>SUM(E100:E106)</f>
        <v>3838000</v>
      </c>
      <c r="F107" s="165"/>
      <c r="G107" s="75"/>
    </row>
    <row r="108" spans="1:7" s="38" customFormat="1" ht="27" customHeight="1">
      <c r="A108" s="109">
        <v>12</v>
      </c>
      <c r="B108" s="79" t="s">
        <v>183</v>
      </c>
      <c r="C108" s="40">
        <v>17</v>
      </c>
      <c r="D108" s="55">
        <v>180000</v>
      </c>
      <c r="E108" s="74">
        <f>C108*D108</f>
        <v>3060000</v>
      </c>
      <c r="F108" s="165"/>
      <c r="G108" s="75"/>
    </row>
    <row r="109" spans="1:7" s="38" customFormat="1" ht="27" customHeight="1">
      <c r="A109" s="109"/>
      <c r="B109" s="79" t="s">
        <v>184</v>
      </c>
      <c r="C109" s="40">
        <v>17</v>
      </c>
      <c r="D109" s="55">
        <v>180000</v>
      </c>
      <c r="E109" s="74">
        <f aca="true" t="shared" si="9" ref="E109:E120">C109*D109</f>
        <v>3060000</v>
      </c>
      <c r="F109" s="165"/>
      <c r="G109" s="75"/>
    </row>
    <row r="110" spans="1:7" s="38" customFormat="1" ht="27" customHeight="1">
      <c r="A110" s="109"/>
      <c r="B110" s="79" t="s">
        <v>182</v>
      </c>
      <c r="C110" s="40">
        <v>20</v>
      </c>
      <c r="D110" s="55">
        <v>180000</v>
      </c>
      <c r="E110" s="74">
        <f t="shared" si="9"/>
        <v>3600000</v>
      </c>
      <c r="F110" s="165"/>
      <c r="G110" s="75"/>
    </row>
    <row r="111" spans="1:7" s="38" customFormat="1" ht="27" customHeight="1">
      <c r="A111" s="109"/>
      <c r="B111" s="79" t="s">
        <v>185</v>
      </c>
      <c r="C111" s="40">
        <v>21</v>
      </c>
      <c r="D111" s="55">
        <v>180000</v>
      </c>
      <c r="E111" s="74">
        <f t="shared" si="9"/>
        <v>3780000</v>
      </c>
      <c r="F111" s="165"/>
      <c r="G111" s="75"/>
    </row>
    <row r="112" spans="1:7" s="38" customFormat="1" ht="27" customHeight="1">
      <c r="A112" s="109"/>
      <c r="B112" s="79" t="s">
        <v>188</v>
      </c>
      <c r="C112" s="40">
        <v>16</v>
      </c>
      <c r="D112" s="55">
        <v>44000</v>
      </c>
      <c r="E112" s="74">
        <f t="shared" si="9"/>
        <v>704000</v>
      </c>
      <c r="F112" s="165"/>
      <c r="G112" s="75"/>
    </row>
    <row r="113" spans="1:7" s="38" customFormat="1" ht="27" customHeight="1">
      <c r="A113" s="109"/>
      <c r="B113" s="79" t="s">
        <v>187</v>
      </c>
      <c r="C113" s="40">
        <v>21</v>
      </c>
      <c r="D113" s="55">
        <f>180000-39130</f>
        <v>140870</v>
      </c>
      <c r="E113" s="41">
        <f t="shared" si="9"/>
        <v>2958270</v>
      </c>
      <c r="F113" s="165"/>
      <c r="G113" s="75"/>
    </row>
    <row r="114" spans="1:7" s="38" customFormat="1" ht="27" customHeight="1">
      <c r="A114" s="109"/>
      <c r="B114" s="79" t="s">
        <v>186</v>
      </c>
      <c r="C114" s="40">
        <v>24</v>
      </c>
      <c r="D114" s="55">
        <v>180000</v>
      </c>
      <c r="E114" s="41">
        <f t="shared" si="9"/>
        <v>4320000</v>
      </c>
      <c r="F114" s="165"/>
      <c r="G114" s="75"/>
    </row>
    <row r="115" spans="1:7" s="38" customFormat="1" ht="27" customHeight="1">
      <c r="A115" s="109"/>
      <c r="B115" s="79" t="s">
        <v>189</v>
      </c>
      <c r="C115" s="40">
        <v>23</v>
      </c>
      <c r="D115" s="55">
        <v>180000</v>
      </c>
      <c r="E115" s="41">
        <f t="shared" si="9"/>
        <v>4140000</v>
      </c>
      <c r="F115" s="165"/>
      <c r="G115" s="75"/>
    </row>
    <row r="116" spans="1:7" s="38" customFormat="1" ht="27" customHeight="1">
      <c r="A116" s="109"/>
      <c r="B116" s="79" t="s">
        <v>190</v>
      </c>
      <c r="C116" s="40">
        <v>25</v>
      </c>
      <c r="D116" s="55">
        <v>180000</v>
      </c>
      <c r="E116" s="41">
        <f t="shared" si="9"/>
        <v>4500000</v>
      </c>
      <c r="F116" s="165"/>
      <c r="G116" s="75"/>
    </row>
    <row r="117" spans="1:7" s="38" customFormat="1" ht="27" customHeight="1">
      <c r="A117" s="109"/>
      <c r="B117" s="79" t="s">
        <v>191</v>
      </c>
      <c r="C117" s="40">
        <v>15</v>
      </c>
      <c r="D117" s="55">
        <v>180000</v>
      </c>
      <c r="E117" s="41">
        <f t="shared" si="9"/>
        <v>2700000</v>
      </c>
      <c r="F117" s="165"/>
      <c r="G117" s="75"/>
    </row>
    <row r="118" spans="1:7" s="38" customFormat="1" ht="27" customHeight="1">
      <c r="A118" s="109"/>
      <c r="B118" s="79" t="s">
        <v>192</v>
      </c>
      <c r="C118" s="40">
        <v>15</v>
      </c>
      <c r="D118" s="55">
        <v>180000</v>
      </c>
      <c r="E118" s="41">
        <f t="shared" si="9"/>
        <v>2700000</v>
      </c>
      <c r="F118" s="165"/>
      <c r="G118" s="75"/>
    </row>
    <row r="119" spans="1:7" s="38" customFormat="1" ht="27" customHeight="1">
      <c r="A119" s="109"/>
      <c r="B119" s="79" t="s">
        <v>193</v>
      </c>
      <c r="C119" s="40">
        <v>15</v>
      </c>
      <c r="D119" s="55">
        <v>180000</v>
      </c>
      <c r="E119" s="41">
        <f t="shared" si="9"/>
        <v>2700000</v>
      </c>
      <c r="F119" s="165"/>
      <c r="G119" s="75"/>
    </row>
    <row r="120" spans="1:7" s="38" customFormat="1" ht="27" customHeight="1">
      <c r="A120" s="109"/>
      <c r="B120" s="79" t="s">
        <v>194</v>
      </c>
      <c r="C120" s="40">
        <v>15</v>
      </c>
      <c r="D120" s="55">
        <v>180000</v>
      </c>
      <c r="E120" s="41">
        <f t="shared" si="9"/>
        <v>2700000</v>
      </c>
      <c r="F120" s="165"/>
      <c r="G120" s="75"/>
    </row>
    <row r="121" spans="1:7" s="38" customFormat="1" ht="27" customHeight="1">
      <c r="A121" s="109"/>
      <c r="B121" s="150" t="s">
        <v>46</v>
      </c>
      <c r="C121" s="151"/>
      <c r="D121" s="152"/>
      <c r="E121" s="74">
        <f>SUM(E108:E120)</f>
        <v>40922270</v>
      </c>
      <c r="F121" s="165"/>
      <c r="G121" s="75"/>
    </row>
    <row r="122" spans="1:7" s="38" customFormat="1" ht="27" customHeight="1">
      <c r="A122" s="96">
        <v>13</v>
      </c>
      <c r="B122" s="81" t="s">
        <v>159</v>
      </c>
      <c r="C122" s="40">
        <v>4</v>
      </c>
      <c r="D122" s="55">
        <v>32000</v>
      </c>
      <c r="E122" s="41">
        <f>C122*D122</f>
        <v>128000</v>
      </c>
      <c r="F122" s="165"/>
      <c r="G122" s="75"/>
    </row>
    <row r="123" spans="1:7" s="38" customFormat="1" ht="27" customHeight="1">
      <c r="A123" s="96"/>
      <c r="B123" s="81" t="s">
        <v>92</v>
      </c>
      <c r="C123" s="40">
        <v>11</v>
      </c>
      <c r="D123" s="55">
        <v>32000</v>
      </c>
      <c r="E123" s="41">
        <f>C123*D123</f>
        <v>352000</v>
      </c>
      <c r="F123" s="165"/>
      <c r="G123" s="75"/>
    </row>
    <row r="124" spans="1:7" s="38" customFormat="1" ht="27" customHeight="1">
      <c r="A124" s="96"/>
      <c r="B124" s="81" t="s">
        <v>101</v>
      </c>
      <c r="C124" s="40">
        <v>8</v>
      </c>
      <c r="D124" s="55">
        <v>32000</v>
      </c>
      <c r="E124" s="41">
        <f>C124*D124</f>
        <v>256000</v>
      </c>
      <c r="F124" s="165"/>
      <c r="G124" s="75"/>
    </row>
    <row r="125" spans="1:7" s="38" customFormat="1" ht="27" customHeight="1">
      <c r="A125" s="96"/>
      <c r="B125" s="81" t="s">
        <v>93</v>
      </c>
      <c r="C125" s="40">
        <v>8</v>
      </c>
      <c r="D125" s="55">
        <v>32000</v>
      </c>
      <c r="E125" s="41">
        <f>C125*D125</f>
        <v>256000</v>
      </c>
      <c r="F125" s="165"/>
      <c r="G125" s="75"/>
    </row>
    <row r="126" spans="1:7" s="38" customFormat="1" ht="27" customHeight="1">
      <c r="A126" s="96"/>
      <c r="B126" s="81" t="s">
        <v>94</v>
      </c>
      <c r="C126" s="40">
        <v>6</v>
      </c>
      <c r="D126" s="55">
        <v>32000</v>
      </c>
      <c r="E126" s="41">
        <f>C126*D126</f>
        <v>192000</v>
      </c>
      <c r="F126" s="165"/>
      <c r="G126" s="75"/>
    </row>
    <row r="127" spans="1:7" s="38" customFormat="1" ht="27" customHeight="1">
      <c r="A127" s="96"/>
      <c r="B127" s="150" t="s">
        <v>46</v>
      </c>
      <c r="C127" s="151"/>
      <c r="D127" s="152"/>
      <c r="E127" s="74">
        <f>SUM(E122:E126)</f>
        <v>1184000</v>
      </c>
      <c r="F127" s="165"/>
      <c r="G127" s="75"/>
    </row>
    <row r="128" spans="1:7" s="38" customFormat="1" ht="27" customHeight="1">
      <c r="A128" s="96">
        <v>14</v>
      </c>
      <c r="B128" s="149" t="s">
        <v>176</v>
      </c>
      <c r="C128" s="40">
        <v>20</v>
      </c>
      <c r="D128" s="55">
        <v>40000</v>
      </c>
      <c r="E128" s="41">
        <f>C128*D128</f>
        <v>800000</v>
      </c>
      <c r="F128" s="165"/>
      <c r="G128" s="75"/>
    </row>
    <row r="129" spans="1:7" s="38" customFormat="1" ht="27" customHeight="1">
      <c r="A129" s="96"/>
      <c r="B129" s="149"/>
      <c r="C129" s="40">
        <v>1</v>
      </c>
      <c r="D129" s="55">
        <v>20000</v>
      </c>
      <c r="E129" s="41">
        <f aca="true" t="shared" si="10" ref="E129:E135">C129*D129</f>
        <v>20000</v>
      </c>
      <c r="F129" s="165"/>
      <c r="G129" s="75"/>
    </row>
    <row r="130" spans="1:7" s="38" customFormat="1" ht="27" customHeight="1">
      <c r="A130" s="96"/>
      <c r="B130" s="149" t="s">
        <v>177</v>
      </c>
      <c r="C130" s="40">
        <f>33-5</f>
        <v>28</v>
      </c>
      <c r="D130" s="55">
        <v>40000</v>
      </c>
      <c r="E130" s="41">
        <f t="shared" si="10"/>
        <v>1120000</v>
      </c>
      <c r="F130" s="165"/>
      <c r="G130" s="75"/>
    </row>
    <row r="131" spans="1:7" s="38" customFormat="1" ht="27" customHeight="1">
      <c r="A131" s="96"/>
      <c r="B131" s="149"/>
      <c r="C131" s="40">
        <v>1</v>
      </c>
      <c r="D131" s="55">
        <v>20000</v>
      </c>
      <c r="E131" s="41">
        <f t="shared" si="10"/>
        <v>20000</v>
      </c>
      <c r="F131" s="165"/>
      <c r="G131" s="75"/>
    </row>
    <row r="132" spans="1:7" s="38" customFormat="1" ht="27" customHeight="1">
      <c r="A132" s="96"/>
      <c r="B132" s="79" t="s">
        <v>178</v>
      </c>
      <c r="C132" s="40">
        <v>16</v>
      </c>
      <c r="D132" s="55">
        <v>40000</v>
      </c>
      <c r="E132" s="41">
        <f t="shared" si="10"/>
        <v>640000</v>
      </c>
      <c r="F132" s="165"/>
      <c r="G132" s="75"/>
    </row>
    <row r="133" spans="1:7" s="38" customFormat="1" ht="27" customHeight="1">
      <c r="A133" s="96"/>
      <c r="B133" s="79" t="s">
        <v>179</v>
      </c>
      <c r="C133" s="40">
        <v>14</v>
      </c>
      <c r="D133" s="55">
        <v>40000</v>
      </c>
      <c r="E133" s="41">
        <f t="shared" si="10"/>
        <v>560000</v>
      </c>
      <c r="F133" s="165"/>
      <c r="G133" s="75"/>
    </row>
    <row r="134" spans="1:7" s="38" customFormat="1" ht="27" customHeight="1">
      <c r="A134" s="96"/>
      <c r="B134" s="83" t="s">
        <v>180</v>
      </c>
      <c r="C134" s="40">
        <v>24</v>
      </c>
      <c r="D134" s="55">
        <v>40000</v>
      </c>
      <c r="E134" s="41">
        <f t="shared" si="10"/>
        <v>960000</v>
      </c>
      <c r="F134" s="165"/>
      <c r="G134" s="75"/>
    </row>
    <row r="135" spans="1:7" s="38" customFormat="1" ht="27" customHeight="1">
      <c r="A135" s="96"/>
      <c r="B135" s="83" t="s">
        <v>181</v>
      </c>
      <c r="C135" s="40">
        <v>7</v>
      </c>
      <c r="D135" s="55">
        <v>40000</v>
      </c>
      <c r="E135" s="41">
        <f t="shared" si="10"/>
        <v>280000</v>
      </c>
      <c r="F135" s="165"/>
      <c r="G135" s="75"/>
    </row>
    <row r="136" spans="1:7" s="38" customFormat="1" ht="27" customHeight="1">
      <c r="A136" s="96"/>
      <c r="B136" s="160" t="s">
        <v>46</v>
      </c>
      <c r="C136" s="160"/>
      <c r="D136" s="160"/>
      <c r="E136" s="41">
        <f>SUM(E128:E135)</f>
        <v>4400000</v>
      </c>
      <c r="F136" s="165"/>
      <c r="G136" s="75"/>
    </row>
    <row r="137" spans="1:7" s="38" customFormat="1" ht="27" customHeight="1">
      <c r="A137" s="108">
        <v>15</v>
      </c>
      <c r="B137" s="156" t="s">
        <v>95</v>
      </c>
      <c r="C137" s="40">
        <v>21</v>
      </c>
      <c r="D137" s="55">
        <v>30000</v>
      </c>
      <c r="E137" s="111">
        <f>C137*D137+15000</f>
        <v>645000</v>
      </c>
      <c r="F137" s="165"/>
      <c r="G137" s="75"/>
    </row>
    <row r="138" spans="1:7" s="38" customFormat="1" ht="27" customHeight="1">
      <c r="A138" s="109"/>
      <c r="B138" s="155"/>
      <c r="C138" s="40">
        <v>1</v>
      </c>
      <c r="D138" s="55">
        <v>15000</v>
      </c>
      <c r="E138" s="112"/>
      <c r="F138" s="165"/>
      <c r="G138" s="75"/>
    </row>
    <row r="139" spans="1:7" s="38" customFormat="1" ht="27" customHeight="1">
      <c r="A139" s="109"/>
      <c r="B139" s="76" t="s">
        <v>96</v>
      </c>
      <c r="C139" s="40">
        <v>22</v>
      </c>
      <c r="D139" s="55">
        <v>30000</v>
      </c>
      <c r="E139" s="74">
        <f>C139*D139</f>
        <v>660000</v>
      </c>
      <c r="F139" s="165"/>
      <c r="G139" s="75"/>
    </row>
    <row r="140" spans="1:7" s="38" customFormat="1" ht="27" customHeight="1">
      <c r="A140" s="109"/>
      <c r="B140" s="156" t="s">
        <v>97</v>
      </c>
      <c r="C140" s="40">
        <v>23</v>
      </c>
      <c r="D140" s="55">
        <v>30000</v>
      </c>
      <c r="E140" s="111">
        <f>C140*D140+15000</f>
        <v>705000</v>
      </c>
      <c r="F140" s="165"/>
      <c r="G140" s="75"/>
    </row>
    <row r="141" spans="1:7" s="38" customFormat="1" ht="27" customHeight="1">
      <c r="A141" s="109"/>
      <c r="B141" s="155"/>
      <c r="C141" s="40">
        <v>1</v>
      </c>
      <c r="D141" s="55">
        <v>15000</v>
      </c>
      <c r="E141" s="112"/>
      <c r="F141" s="165"/>
      <c r="G141" s="75"/>
    </row>
    <row r="142" spans="1:7" s="38" customFormat="1" ht="27" customHeight="1">
      <c r="A142" s="109"/>
      <c r="B142" s="76" t="s">
        <v>98</v>
      </c>
      <c r="C142" s="40">
        <v>30</v>
      </c>
      <c r="D142" s="55">
        <v>30000</v>
      </c>
      <c r="E142" s="74">
        <f>C142*D142</f>
        <v>900000</v>
      </c>
      <c r="F142" s="165"/>
      <c r="G142" s="75"/>
    </row>
    <row r="143" spans="1:7" s="38" customFormat="1" ht="27" customHeight="1">
      <c r="A143" s="109"/>
      <c r="B143" s="81" t="s">
        <v>99</v>
      </c>
      <c r="C143" s="40">
        <v>24</v>
      </c>
      <c r="D143" s="55">
        <v>30000</v>
      </c>
      <c r="E143" s="74">
        <f>C143*D143</f>
        <v>720000</v>
      </c>
      <c r="F143" s="165"/>
      <c r="G143" s="75"/>
    </row>
    <row r="144" spans="1:7" s="38" customFormat="1" ht="27" customHeight="1">
      <c r="A144" s="109"/>
      <c r="B144" s="157" t="s">
        <v>100</v>
      </c>
      <c r="C144" s="40">
        <v>20</v>
      </c>
      <c r="D144" s="55">
        <v>30000</v>
      </c>
      <c r="E144" s="111">
        <f>C144*D144+45000</f>
        <v>645000</v>
      </c>
      <c r="F144" s="165"/>
      <c r="G144" s="75"/>
    </row>
    <row r="145" spans="1:7" s="38" customFormat="1" ht="27" customHeight="1">
      <c r="A145" s="109"/>
      <c r="B145" s="157"/>
      <c r="C145" s="40">
        <v>3</v>
      </c>
      <c r="D145" s="55">
        <v>15000</v>
      </c>
      <c r="E145" s="112"/>
      <c r="F145" s="165"/>
      <c r="G145" s="75"/>
    </row>
    <row r="146" spans="1:7" s="38" customFormat="1" ht="27" customHeight="1">
      <c r="A146" s="110"/>
      <c r="B146" s="150" t="s">
        <v>157</v>
      </c>
      <c r="C146" s="151"/>
      <c r="D146" s="152"/>
      <c r="E146" s="74">
        <f>SUM(E137:E145)</f>
        <v>4275000</v>
      </c>
      <c r="F146" s="165"/>
      <c r="G146" s="75"/>
    </row>
    <row r="147" spans="1:7" s="38" customFormat="1" ht="27" customHeight="1">
      <c r="A147" s="108">
        <v>16</v>
      </c>
      <c r="B147" s="156" t="s">
        <v>201</v>
      </c>
      <c r="C147" s="40">
        <v>14</v>
      </c>
      <c r="D147" s="55">
        <v>38000</v>
      </c>
      <c r="E147" s="88">
        <f aca="true" t="shared" si="11" ref="E147:E153">C147*D147</f>
        <v>532000</v>
      </c>
      <c r="F147" s="165"/>
      <c r="G147" s="75"/>
    </row>
    <row r="148" spans="1:7" s="38" customFormat="1" ht="27" customHeight="1">
      <c r="A148" s="109"/>
      <c r="B148" s="155"/>
      <c r="C148" s="40">
        <v>1</v>
      </c>
      <c r="D148" s="55">
        <v>19000</v>
      </c>
      <c r="E148" s="86">
        <f t="shared" si="11"/>
        <v>19000</v>
      </c>
      <c r="F148" s="165"/>
      <c r="G148" s="75"/>
    </row>
    <row r="149" spans="1:7" s="38" customFormat="1" ht="27" customHeight="1">
      <c r="A149" s="109"/>
      <c r="B149" s="76" t="s">
        <v>202</v>
      </c>
      <c r="C149" s="40">
        <v>11</v>
      </c>
      <c r="D149" s="55">
        <v>38000</v>
      </c>
      <c r="E149" s="74">
        <f t="shared" si="11"/>
        <v>418000</v>
      </c>
      <c r="F149" s="165"/>
      <c r="G149" s="75"/>
    </row>
    <row r="150" spans="1:7" s="38" customFormat="1" ht="27" customHeight="1">
      <c r="A150" s="109"/>
      <c r="B150" s="76" t="s">
        <v>203</v>
      </c>
      <c r="C150" s="40">
        <v>1</v>
      </c>
      <c r="D150" s="55">
        <v>40000</v>
      </c>
      <c r="E150" s="74">
        <f t="shared" si="11"/>
        <v>40000</v>
      </c>
      <c r="F150" s="165"/>
      <c r="G150" s="75"/>
    </row>
    <row r="151" spans="1:7" s="38" customFormat="1" ht="27" customHeight="1">
      <c r="A151" s="109"/>
      <c r="B151" s="76" t="s">
        <v>204</v>
      </c>
      <c r="C151" s="40">
        <v>2</v>
      </c>
      <c r="D151" s="55">
        <v>40000</v>
      </c>
      <c r="E151" s="74">
        <f t="shared" si="11"/>
        <v>80000</v>
      </c>
      <c r="F151" s="165"/>
      <c r="G151" s="75"/>
    </row>
    <row r="152" spans="1:7" s="38" customFormat="1" ht="27" customHeight="1">
      <c r="A152" s="109"/>
      <c r="B152" s="81" t="s">
        <v>205</v>
      </c>
      <c r="C152" s="40">
        <v>11</v>
      </c>
      <c r="D152" s="55">
        <v>38000</v>
      </c>
      <c r="E152" s="74">
        <f t="shared" si="11"/>
        <v>418000</v>
      </c>
      <c r="F152" s="165"/>
      <c r="G152" s="75"/>
    </row>
    <row r="153" spans="1:7" s="38" customFormat="1" ht="27" customHeight="1">
      <c r="A153" s="109"/>
      <c r="B153" s="79" t="s">
        <v>206</v>
      </c>
      <c r="C153" s="40">
        <v>4</v>
      </c>
      <c r="D153" s="55">
        <v>40000</v>
      </c>
      <c r="E153" s="74">
        <f t="shared" si="11"/>
        <v>160000</v>
      </c>
      <c r="F153" s="165"/>
      <c r="G153" s="75"/>
    </row>
    <row r="154" spans="1:7" s="38" customFormat="1" ht="27" customHeight="1">
      <c r="A154" s="110"/>
      <c r="B154" s="150" t="s">
        <v>157</v>
      </c>
      <c r="C154" s="151"/>
      <c r="D154" s="152"/>
      <c r="E154" s="74">
        <f>SUM(E147:E153)</f>
        <v>1667000</v>
      </c>
      <c r="F154" s="165"/>
      <c r="G154" s="75"/>
    </row>
    <row r="155" spans="1:7" s="38" customFormat="1" ht="27" customHeight="1">
      <c r="A155" s="108">
        <v>17</v>
      </c>
      <c r="B155" s="76" t="s">
        <v>195</v>
      </c>
      <c r="C155" s="40">
        <v>12</v>
      </c>
      <c r="D155" s="55">
        <v>40000</v>
      </c>
      <c r="E155" s="86">
        <f aca="true" t="shared" si="12" ref="E155:E160">C155*D155</f>
        <v>480000</v>
      </c>
      <c r="F155" s="165"/>
      <c r="G155" s="75"/>
    </row>
    <row r="156" spans="1:7" s="38" customFormat="1" ht="27" customHeight="1">
      <c r="A156" s="109"/>
      <c r="B156" s="76" t="s">
        <v>196</v>
      </c>
      <c r="C156" s="40">
        <v>11</v>
      </c>
      <c r="D156" s="55">
        <v>40000</v>
      </c>
      <c r="E156" s="41">
        <f t="shared" si="12"/>
        <v>440000</v>
      </c>
      <c r="F156" s="165"/>
      <c r="G156" s="75"/>
    </row>
    <row r="157" spans="1:7" s="38" customFormat="1" ht="27" customHeight="1">
      <c r="A157" s="109"/>
      <c r="B157" s="76" t="s">
        <v>197</v>
      </c>
      <c r="C157" s="40">
        <v>14</v>
      </c>
      <c r="D157" s="55">
        <v>40000</v>
      </c>
      <c r="E157" s="74">
        <f t="shared" si="12"/>
        <v>560000</v>
      </c>
      <c r="F157" s="165"/>
      <c r="G157" s="75"/>
    </row>
    <row r="158" spans="1:7" s="38" customFormat="1" ht="27" customHeight="1">
      <c r="A158" s="109"/>
      <c r="B158" s="76" t="s">
        <v>198</v>
      </c>
      <c r="C158" s="40">
        <v>15</v>
      </c>
      <c r="D158" s="55">
        <v>40000</v>
      </c>
      <c r="E158" s="74">
        <f t="shared" si="12"/>
        <v>600000</v>
      </c>
      <c r="F158" s="165"/>
      <c r="G158" s="75"/>
    </row>
    <row r="159" spans="1:7" s="38" customFormat="1" ht="27" customHeight="1">
      <c r="A159" s="109"/>
      <c r="B159" s="81" t="s">
        <v>199</v>
      </c>
      <c r="C159" s="40">
        <v>11</v>
      </c>
      <c r="D159" s="55">
        <v>40000</v>
      </c>
      <c r="E159" s="74">
        <f t="shared" si="12"/>
        <v>440000</v>
      </c>
      <c r="F159" s="165"/>
      <c r="G159" s="75"/>
    </row>
    <row r="160" spans="1:7" s="38" customFormat="1" ht="27" customHeight="1">
      <c r="A160" s="109"/>
      <c r="B160" s="79" t="s">
        <v>200</v>
      </c>
      <c r="C160" s="40">
        <v>13</v>
      </c>
      <c r="D160" s="55">
        <v>40000</v>
      </c>
      <c r="E160" s="74">
        <f t="shared" si="12"/>
        <v>520000</v>
      </c>
      <c r="F160" s="165"/>
      <c r="G160" s="75"/>
    </row>
    <row r="161" spans="1:7" s="38" customFormat="1" ht="27" customHeight="1">
      <c r="A161" s="110"/>
      <c r="B161" s="150" t="s">
        <v>46</v>
      </c>
      <c r="C161" s="151"/>
      <c r="D161" s="152"/>
      <c r="E161" s="74">
        <f>SUM(E155:E160)</f>
        <v>3040000</v>
      </c>
      <c r="F161" s="165"/>
      <c r="G161" s="75"/>
    </row>
    <row r="162" spans="1:7" s="38" customFormat="1" ht="27" customHeight="1">
      <c r="A162" s="109">
        <v>18</v>
      </c>
      <c r="B162" s="76" t="s">
        <v>207</v>
      </c>
      <c r="C162" s="40">
        <v>24</v>
      </c>
      <c r="D162" s="55">
        <v>40000</v>
      </c>
      <c r="E162" s="74">
        <f aca="true" t="shared" si="13" ref="E162:E167">C162*D162</f>
        <v>960000</v>
      </c>
      <c r="F162" s="165"/>
      <c r="G162" s="75"/>
    </row>
    <row r="163" spans="1:7" s="38" customFormat="1" ht="27" customHeight="1">
      <c r="A163" s="109"/>
      <c r="B163" s="76" t="s">
        <v>208</v>
      </c>
      <c r="C163" s="40">
        <v>27</v>
      </c>
      <c r="D163" s="55">
        <v>40000</v>
      </c>
      <c r="E163" s="74">
        <f t="shared" si="13"/>
        <v>1080000</v>
      </c>
      <c r="F163" s="165"/>
      <c r="G163" s="75"/>
    </row>
    <row r="164" spans="1:7" s="38" customFormat="1" ht="27" customHeight="1">
      <c r="A164" s="109"/>
      <c r="B164" s="156" t="s">
        <v>209</v>
      </c>
      <c r="C164" s="40">
        <v>25</v>
      </c>
      <c r="D164" s="55">
        <v>40000</v>
      </c>
      <c r="E164" s="74">
        <f t="shared" si="13"/>
        <v>1000000</v>
      </c>
      <c r="F164" s="165"/>
      <c r="G164" s="75"/>
    </row>
    <row r="165" spans="1:7" s="38" customFormat="1" ht="27" customHeight="1">
      <c r="A165" s="109"/>
      <c r="B165" s="155"/>
      <c r="C165" s="40">
        <v>1</v>
      </c>
      <c r="D165" s="55">
        <v>20000</v>
      </c>
      <c r="E165" s="74">
        <f t="shared" si="13"/>
        <v>20000</v>
      </c>
      <c r="F165" s="165"/>
      <c r="G165" s="75"/>
    </row>
    <row r="166" spans="1:7" s="38" customFormat="1" ht="27" customHeight="1">
      <c r="A166" s="109"/>
      <c r="B166" s="157" t="s">
        <v>210</v>
      </c>
      <c r="C166" s="77">
        <v>22</v>
      </c>
      <c r="D166" s="55">
        <v>40000</v>
      </c>
      <c r="E166" s="74">
        <f t="shared" si="13"/>
        <v>880000</v>
      </c>
      <c r="F166" s="165"/>
      <c r="G166" s="75"/>
    </row>
    <row r="167" spans="1:7" s="38" customFormat="1" ht="27" customHeight="1">
      <c r="A167" s="109"/>
      <c r="B167" s="157"/>
      <c r="C167" s="40">
        <v>1</v>
      </c>
      <c r="D167" s="78">
        <v>20000</v>
      </c>
      <c r="E167" s="74">
        <f t="shared" si="13"/>
        <v>20000</v>
      </c>
      <c r="F167" s="165"/>
      <c r="G167" s="75"/>
    </row>
    <row r="168" spans="1:7" s="38" customFormat="1" ht="27" customHeight="1">
      <c r="A168" s="110"/>
      <c r="B168" s="150" t="s">
        <v>46</v>
      </c>
      <c r="C168" s="151"/>
      <c r="D168" s="152"/>
      <c r="E168" s="74">
        <f>SUM(E162:E167)</f>
        <v>3960000</v>
      </c>
      <c r="F168" s="165"/>
      <c r="G168" s="75"/>
    </row>
    <row r="169" spans="1:7" s="38" customFormat="1" ht="27" customHeight="1">
      <c r="A169" s="109">
        <v>19</v>
      </c>
      <c r="B169" s="76" t="s">
        <v>211</v>
      </c>
      <c r="C169" s="40">
        <v>37</v>
      </c>
      <c r="D169" s="55">
        <v>40000</v>
      </c>
      <c r="E169" s="74">
        <f>C169*D169</f>
        <v>1480000</v>
      </c>
      <c r="F169" s="165"/>
      <c r="G169" s="75"/>
    </row>
    <row r="170" spans="1:7" s="38" customFormat="1" ht="27" customHeight="1">
      <c r="A170" s="109"/>
      <c r="B170" s="157" t="s">
        <v>212</v>
      </c>
      <c r="C170" s="77">
        <v>37</v>
      </c>
      <c r="D170" s="55">
        <v>40000</v>
      </c>
      <c r="E170" s="74">
        <f>C170*D170</f>
        <v>1480000</v>
      </c>
      <c r="F170" s="165"/>
      <c r="G170" s="75"/>
    </row>
    <row r="171" spans="1:7" s="38" customFormat="1" ht="27" customHeight="1">
      <c r="A171" s="109"/>
      <c r="B171" s="157"/>
      <c r="C171" s="40">
        <v>1</v>
      </c>
      <c r="D171" s="78">
        <v>20000</v>
      </c>
      <c r="E171" s="74">
        <f>C171*D171</f>
        <v>20000</v>
      </c>
      <c r="F171" s="165"/>
      <c r="G171" s="75"/>
    </row>
    <row r="172" spans="1:7" s="38" customFormat="1" ht="27" customHeight="1">
      <c r="A172" s="109"/>
      <c r="B172" s="76" t="s">
        <v>213</v>
      </c>
      <c r="C172" s="40">
        <v>34</v>
      </c>
      <c r="D172" s="55">
        <v>40000</v>
      </c>
      <c r="E172" s="74">
        <f>C172*D172</f>
        <v>1360000</v>
      </c>
      <c r="F172" s="165"/>
      <c r="G172" s="75"/>
    </row>
    <row r="173" spans="1:7" s="38" customFormat="1" ht="27" customHeight="1">
      <c r="A173" s="109"/>
      <c r="B173" s="79" t="s">
        <v>214</v>
      </c>
      <c r="C173" s="77">
        <v>37</v>
      </c>
      <c r="D173" s="55">
        <v>40000</v>
      </c>
      <c r="E173" s="74">
        <f>C173*D173</f>
        <v>1480000</v>
      </c>
      <c r="F173" s="165"/>
      <c r="G173" s="75"/>
    </row>
    <row r="174" spans="1:7" s="38" customFormat="1" ht="27" customHeight="1">
      <c r="A174" s="110"/>
      <c r="B174" s="150" t="s">
        <v>46</v>
      </c>
      <c r="C174" s="151"/>
      <c r="D174" s="152"/>
      <c r="E174" s="74">
        <f>SUM(E169:E173)</f>
        <v>5820000</v>
      </c>
      <c r="F174" s="165"/>
      <c r="G174" s="75"/>
    </row>
    <row r="175" spans="1:7" s="38" customFormat="1" ht="27" customHeight="1">
      <c r="A175" s="109">
        <v>20</v>
      </c>
      <c r="B175" s="76" t="s">
        <v>215</v>
      </c>
      <c r="C175" s="40">
        <v>52</v>
      </c>
      <c r="D175" s="55">
        <v>40000</v>
      </c>
      <c r="E175" s="74">
        <f>C175*D175</f>
        <v>2080000</v>
      </c>
      <c r="F175" s="165"/>
      <c r="G175" s="75"/>
    </row>
    <row r="176" spans="1:7" s="38" customFormat="1" ht="27" customHeight="1">
      <c r="A176" s="109"/>
      <c r="B176" s="79" t="s">
        <v>216</v>
      </c>
      <c r="C176" s="77">
        <v>35</v>
      </c>
      <c r="D176" s="55">
        <v>40000</v>
      </c>
      <c r="E176" s="74">
        <f>C176*D176</f>
        <v>1400000</v>
      </c>
      <c r="F176" s="165"/>
      <c r="G176" s="75"/>
    </row>
    <row r="177" spans="1:7" s="38" customFormat="1" ht="27" customHeight="1">
      <c r="A177" s="109"/>
      <c r="B177" s="156" t="s">
        <v>217</v>
      </c>
      <c r="C177" s="40">
        <v>57</v>
      </c>
      <c r="D177" s="55">
        <v>40000</v>
      </c>
      <c r="E177" s="74">
        <f>C177*D177</f>
        <v>2280000</v>
      </c>
      <c r="F177" s="165"/>
      <c r="G177" s="75"/>
    </row>
    <row r="178" spans="1:7" s="38" customFormat="1" ht="27" customHeight="1">
      <c r="A178" s="109"/>
      <c r="B178" s="155"/>
      <c r="C178" s="77">
        <v>1</v>
      </c>
      <c r="D178" s="55">
        <v>20000</v>
      </c>
      <c r="E178" s="74">
        <f>C178*D178</f>
        <v>20000</v>
      </c>
      <c r="F178" s="165"/>
      <c r="G178" s="75"/>
    </row>
    <row r="179" spans="1:7" s="38" customFormat="1" ht="27" customHeight="1">
      <c r="A179" s="109"/>
      <c r="B179" s="79" t="s">
        <v>218</v>
      </c>
      <c r="C179" s="77">
        <v>39</v>
      </c>
      <c r="D179" s="55">
        <v>40000</v>
      </c>
      <c r="E179" s="74">
        <f>C179*D179</f>
        <v>1560000</v>
      </c>
      <c r="F179" s="165"/>
      <c r="G179" s="75"/>
    </row>
    <row r="180" spans="1:7" s="38" customFormat="1" ht="27" customHeight="1">
      <c r="A180" s="110"/>
      <c r="B180" s="150" t="s">
        <v>46</v>
      </c>
      <c r="C180" s="151"/>
      <c r="D180" s="152"/>
      <c r="E180" s="74">
        <f>SUM(E175:E179)</f>
        <v>7340000</v>
      </c>
      <c r="F180" s="165"/>
      <c r="G180" s="75"/>
    </row>
    <row r="181" spans="1:7" s="38" customFormat="1" ht="27" customHeight="1">
      <c r="A181" s="109">
        <v>21</v>
      </c>
      <c r="B181" s="76" t="s">
        <v>219</v>
      </c>
      <c r="C181" s="40">
        <v>6</v>
      </c>
      <c r="D181" s="55">
        <v>60000</v>
      </c>
      <c r="E181" s="74">
        <f>C181*D181</f>
        <v>360000</v>
      </c>
      <c r="F181" s="165"/>
      <c r="G181" s="75"/>
    </row>
    <row r="182" spans="1:7" s="38" customFormat="1" ht="27" customHeight="1">
      <c r="A182" s="109"/>
      <c r="B182" s="76" t="s">
        <v>221</v>
      </c>
      <c r="C182" s="77">
        <v>8</v>
      </c>
      <c r="D182" s="55">
        <v>60000</v>
      </c>
      <c r="E182" s="74">
        <f>C182*D182</f>
        <v>480000</v>
      </c>
      <c r="F182" s="165"/>
      <c r="G182" s="75"/>
    </row>
    <row r="183" spans="1:7" s="38" customFormat="1" ht="27" customHeight="1">
      <c r="A183" s="109"/>
      <c r="B183" s="79" t="s">
        <v>220</v>
      </c>
      <c r="C183" s="77">
        <v>9</v>
      </c>
      <c r="D183" s="55">
        <v>60000</v>
      </c>
      <c r="E183" s="74">
        <f>C183*D183</f>
        <v>540000</v>
      </c>
      <c r="F183" s="165"/>
      <c r="G183" s="75"/>
    </row>
    <row r="184" spans="1:7" s="38" customFormat="1" ht="27" customHeight="1">
      <c r="A184" s="110"/>
      <c r="B184" s="150" t="s">
        <v>46</v>
      </c>
      <c r="C184" s="151"/>
      <c r="D184" s="152"/>
      <c r="E184" s="74">
        <f>SUM(E181:E183)</f>
        <v>1380000</v>
      </c>
      <c r="F184" s="165"/>
      <c r="G184" s="75"/>
    </row>
    <row r="185" spans="1:7" s="38" customFormat="1" ht="27" customHeight="1">
      <c r="A185" s="109">
        <v>22</v>
      </c>
      <c r="B185" s="76" t="s">
        <v>222</v>
      </c>
      <c r="C185" s="40">
        <v>8</v>
      </c>
      <c r="D185" s="55">
        <v>40000</v>
      </c>
      <c r="E185" s="74">
        <f>C185*D185</f>
        <v>320000</v>
      </c>
      <c r="F185" s="165"/>
      <c r="G185" s="75"/>
    </row>
    <row r="186" spans="1:7" s="38" customFormat="1" ht="27" customHeight="1">
      <c r="A186" s="109"/>
      <c r="B186" s="76" t="s">
        <v>223</v>
      </c>
      <c r="C186" s="77">
        <v>10</v>
      </c>
      <c r="D186" s="55">
        <v>40000</v>
      </c>
      <c r="E186" s="74">
        <f>C186*D186</f>
        <v>400000</v>
      </c>
      <c r="F186" s="165"/>
      <c r="G186" s="75"/>
    </row>
    <row r="187" spans="1:7" s="38" customFormat="1" ht="27" customHeight="1">
      <c r="A187" s="110"/>
      <c r="B187" s="150" t="s">
        <v>46</v>
      </c>
      <c r="C187" s="151"/>
      <c r="D187" s="152"/>
      <c r="E187" s="74">
        <f>SUM(E185:E186)</f>
        <v>720000</v>
      </c>
      <c r="F187" s="166"/>
      <c r="G187" s="75"/>
    </row>
    <row r="188" spans="1:7" s="38" customFormat="1" ht="27" customHeight="1">
      <c r="A188" s="162" t="s">
        <v>12</v>
      </c>
      <c r="B188" s="163"/>
      <c r="C188" s="167"/>
      <c r="D188" s="168"/>
      <c r="E188" s="41">
        <f>E10+E18+E27+E36+E40+E65+E74+E83+E90+E99+E107+E121+E127+E136+E146+E154+E161+E168+E174+E180+E184+E187</f>
        <v>214548770</v>
      </c>
      <c r="F188" s="42">
        <v>214548770</v>
      </c>
      <c r="G188" s="75"/>
    </row>
    <row r="189" spans="2:7" s="89" customFormat="1" ht="27.75" customHeight="1">
      <c r="B189" s="90"/>
      <c r="C189" s="91"/>
      <c r="D189" s="90"/>
      <c r="G189" s="90"/>
    </row>
    <row r="190" spans="2:7" s="89" customFormat="1" ht="27.75" customHeight="1">
      <c r="B190" s="90"/>
      <c r="C190" s="91"/>
      <c r="D190" s="90"/>
      <c r="G190" s="90"/>
    </row>
  </sheetData>
  <sheetProtection/>
  <mergeCells count="91">
    <mergeCell ref="F6:F187"/>
    <mergeCell ref="A6:A10"/>
    <mergeCell ref="C188:D188"/>
    <mergeCell ref="A175:A180"/>
    <mergeCell ref="B180:D180"/>
    <mergeCell ref="B177:B178"/>
    <mergeCell ref="A185:A187"/>
    <mergeCell ref="B187:D187"/>
    <mergeCell ref="A181:A184"/>
    <mergeCell ref="B184:D184"/>
    <mergeCell ref="B164:B165"/>
    <mergeCell ref="B166:B167"/>
    <mergeCell ref="A169:A174"/>
    <mergeCell ref="B174:D174"/>
    <mergeCell ref="B170:B171"/>
    <mergeCell ref="B154:D154"/>
    <mergeCell ref="A147:A154"/>
    <mergeCell ref="B147:B148"/>
    <mergeCell ref="E140:E141"/>
    <mergeCell ref="B144:B145"/>
    <mergeCell ref="E144:E145"/>
    <mergeCell ref="B13:B14"/>
    <mergeCell ref="B75:B76"/>
    <mergeCell ref="B80:B81"/>
    <mergeCell ref="B137:B138"/>
    <mergeCell ref="E137:E138"/>
    <mergeCell ref="B140:B141"/>
    <mergeCell ref="B65:D65"/>
    <mergeCell ref="A100:A107"/>
    <mergeCell ref="A91:A99"/>
    <mergeCell ref="B99:D99"/>
    <mergeCell ref="B107:D107"/>
    <mergeCell ref="B100:B101"/>
    <mergeCell ref="B121:D121"/>
    <mergeCell ref="A75:A83"/>
    <mergeCell ref="B127:D127"/>
    <mergeCell ref="B136:D136"/>
    <mergeCell ref="B130:B131"/>
    <mergeCell ref="A128:A136"/>
    <mergeCell ref="A122:A127"/>
    <mergeCell ref="A108:A121"/>
    <mergeCell ref="B92:B93"/>
    <mergeCell ref="B97:B98"/>
    <mergeCell ref="A84:A90"/>
    <mergeCell ref="A66:A74"/>
    <mergeCell ref="B47:B48"/>
    <mergeCell ref="B49:B50"/>
    <mergeCell ref="B62:B63"/>
    <mergeCell ref="A41:A65"/>
    <mergeCell ref="B74:D74"/>
    <mergeCell ref="B53:B55"/>
    <mergeCell ref="B56:B57"/>
    <mergeCell ref="B58:B59"/>
    <mergeCell ref="B60:B61"/>
    <mergeCell ref="B43:B44"/>
    <mergeCell ref="B45:B46"/>
    <mergeCell ref="A188:B188"/>
    <mergeCell ref="B10:D10"/>
    <mergeCell ref="B18:D18"/>
    <mergeCell ref="A11:A18"/>
    <mergeCell ref="A19:A27"/>
    <mergeCell ref="B27:D27"/>
    <mergeCell ref="B146:D146"/>
    <mergeCell ref="B83:D83"/>
    <mergeCell ref="B51:B52"/>
    <mergeCell ref="B40:D40"/>
    <mergeCell ref="A37:A40"/>
    <mergeCell ref="B90:D90"/>
    <mergeCell ref="A1:G1"/>
    <mergeCell ref="A3:B3"/>
    <mergeCell ref="A4:A5"/>
    <mergeCell ref="B4:B5"/>
    <mergeCell ref="C4:E4"/>
    <mergeCell ref="F4:F5"/>
    <mergeCell ref="B19:B20"/>
    <mergeCell ref="A28:A36"/>
    <mergeCell ref="B21:B22"/>
    <mergeCell ref="B36:D36"/>
    <mergeCell ref="B30:B31"/>
    <mergeCell ref="B41:B42"/>
    <mergeCell ref="B28:B29"/>
    <mergeCell ref="B128:B129"/>
    <mergeCell ref="A162:A168"/>
    <mergeCell ref="B168:D168"/>
    <mergeCell ref="G4:G5"/>
    <mergeCell ref="A155:A161"/>
    <mergeCell ref="B161:D161"/>
    <mergeCell ref="B67:B68"/>
    <mergeCell ref="B71:B72"/>
    <mergeCell ref="B8:B9"/>
    <mergeCell ref="A137:A146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1" sqref="J11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0.7109375" style="13" bestFit="1" customWidth="1"/>
    <col min="7" max="7" width="13.7109375" style="14" hidden="1" customWidth="1"/>
    <col min="8" max="8" width="9.00390625" style="13" bestFit="1" customWidth="1"/>
    <col min="9" max="9" width="6.28125" style="13" bestFit="1" customWidth="1"/>
    <col min="10" max="16384" width="9.00390625" style="13" customWidth="1"/>
  </cols>
  <sheetData>
    <row r="1" spans="1:7" ht="27.75" customHeight="1">
      <c r="A1" s="99" t="s">
        <v>226</v>
      </c>
      <c r="B1" s="99"/>
      <c r="C1" s="99"/>
      <c r="D1" s="99"/>
      <c r="E1" s="99"/>
      <c r="F1" s="99"/>
      <c r="G1" s="99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100" t="s">
        <v>32</v>
      </c>
      <c r="B3" s="100"/>
      <c r="C3" s="6"/>
      <c r="D3" s="8"/>
      <c r="E3" s="7"/>
    </row>
    <row r="4" spans="1:7" s="5" customFormat="1" ht="17.25" customHeight="1">
      <c r="A4" s="101" t="s">
        <v>0</v>
      </c>
      <c r="B4" s="101" t="s">
        <v>1</v>
      </c>
      <c r="C4" s="101" t="s">
        <v>14</v>
      </c>
      <c r="D4" s="101"/>
      <c r="E4" s="101"/>
      <c r="F4" s="101" t="s">
        <v>11</v>
      </c>
      <c r="G4" s="101" t="s">
        <v>3</v>
      </c>
    </row>
    <row r="5" spans="1:7" s="5" customFormat="1" ht="17.25" customHeight="1">
      <c r="A5" s="101"/>
      <c r="B5" s="101"/>
      <c r="C5" s="54" t="s">
        <v>5</v>
      </c>
      <c r="D5" s="53" t="s">
        <v>10</v>
      </c>
      <c r="E5" s="53" t="s">
        <v>8</v>
      </c>
      <c r="F5" s="101"/>
      <c r="G5" s="101"/>
    </row>
    <row r="6" spans="1:7" s="38" customFormat="1" ht="27" customHeight="1">
      <c r="A6" s="108">
        <v>1</v>
      </c>
      <c r="B6" s="105" t="s">
        <v>227</v>
      </c>
      <c r="C6" s="40">
        <v>4</v>
      </c>
      <c r="D6" s="55">
        <v>13400</v>
      </c>
      <c r="E6" s="41">
        <f aca="true" t="shared" si="0" ref="E6:E12">C6*D6</f>
        <v>53600</v>
      </c>
      <c r="F6" s="164" t="s">
        <v>233</v>
      </c>
      <c r="G6" s="92">
        <v>0</v>
      </c>
    </row>
    <row r="7" spans="1:7" s="38" customFormat="1" ht="27" customHeight="1">
      <c r="A7" s="109"/>
      <c r="B7" s="106"/>
      <c r="C7" s="40">
        <v>1</v>
      </c>
      <c r="D7" s="55">
        <v>34000</v>
      </c>
      <c r="E7" s="41">
        <f t="shared" si="0"/>
        <v>34000</v>
      </c>
      <c r="F7" s="109"/>
      <c r="G7" s="92"/>
    </row>
    <row r="8" spans="1:7" s="38" customFormat="1" ht="27" customHeight="1">
      <c r="A8" s="110"/>
      <c r="B8" s="107"/>
      <c r="C8" s="40">
        <v>19</v>
      </c>
      <c r="D8" s="55">
        <v>68000</v>
      </c>
      <c r="E8" s="41">
        <f t="shared" si="0"/>
        <v>1292000</v>
      </c>
      <c r="F8" s="109"/>
      <c r="G8" s="92"/>
    </row>
    <row r="9" spans="1:7" s="38" customFormat="1" ht="27" customHeight="1">
      <c r="A9" s="108">
        <v>2</v>
      </c>
      <c r="B9" s="105" t="s">
        <v>228</v>
      </c>
      <c r="C9" s="40">
        <v>4</v>
      </c>
      <c r="D9" s="55">
        <v>14700</v>
      </c>
      <c r="E9" s="41">
        <f t="shared" si="0"/>
        <v>58800</v>
      </c>
      <c r="F9" s="109"/>
      <c r="G9" s="92">
        <v>0</v>
      </c>
    </row>
    <row r="10" spans="1:7" s="38" customFormat="1" ht="27" customHeight="1">
      <c r="A10" s="109"/>
      <c r="B10" s="106"/>
      <c r="C10" s="40">
        <v>1</v>
      </c>
      <c r="D10" s="55">
        <v>34000</v>
      </c>
      <c r="E10" s="41">
        <f t="shared" si="0"/>
        <v>34000</v>
      </c>
      <c r="F10" s="109"/>
      <c r="G10" s="92"/>
    </row>
    <row r="11" spans="1:7" s="38" customFormat="1" ht="27" customHeight="1">
      <c r="A11" s="110"/>
      <c r="B11" s="107"/>
      <c r="C11" s="40">
        <v>21</v>
      </c>
      <c r="D11" s="55">
        <v>68000</v>
      </c>
      <c r="E11" s="41">
        <f t="shared" si="0"/>
        <v>1428000</v>
      </c>
      <c r="F11" s="109"/>
      <c r="G11" s="92"/>
    </row>
    <row r="12" spans="1:7" s="38" customFormat="1" ht="27" customHeight="1">
      <c r="A12" s="108">
        <v>3</v>
      </c>
      <c r="B12" s="105" t="s">
        <v>229</v>
      </c>
      <c r="C12" s="40">
        <v>4</v>
      </c>
      <c r="D12" s="55">
        <v>20000</v>
      </c>
      <c r="E12" s="41">
        <f t="shared" si="0"/>
        <v>80000</v>
      </c>
      <c r="F12" s="109"/>
      <c r="G12" s="92">
        <v>0</v>
      </c>
    </row>
    <row r="13" spans="1:7" s="38" customFormat="1" ht="27" customHeight="1">
      <c r="A13" s="109"/>
      <c r="B13" s="106"/>
      <c r="C13" s="40">
        <v>1</v>
      </c>
      <c r="D13" s="55">
        <v>52500</v>
      </c>
      <c r="E13" s="41">
        <f aca="true" t="shared" si="1" ref="E13:E20">C13*D13</f>
        <v>52500</v>
      </c>
      <c r="F13" s="109"/>
      <c r="G13" s="92"/>
    </row>
    <row r="14" spans="1:7" s="38" customFormat="1" ht="27" customHeight="1">
      <c r="A14" s="109"/>
      <c r="B14" s="106"/>
      <c r="C14" s="40">
        <v>1</v>
      </c>
      <c r="D14" s="55">
        <v>53400</v>
      </c>
      <c r="E14" s="41">
        <f t="shared" si="1"/>
        <v>53400</v>
      </c>
      <c r="F14" s="109"/>
      <c r="G14" s="92"/>
    </row>
    <row r="15" spans="1:7" s="38" customFormat="1" ht="27" customHeight="1">
      <c r="A15" s="109"/>
      <c r="B15" s="106"/>
      <c r="C15" s="40">
        <v>4</v>
      </c>
      <c r="D15" s="55">
        <v>56900</v>
      </c>
      <c r="E15" s="41">
        <f t="shared" si="1"/>
        <v>227600</v>
      </c>
      <c r="F15" s="109"/>
      <c r="G15" s="92"/>
    </row>
    <row r="16" spans="1:7" s="38" customFormat="1" ht="27" customHeight="1">
      <c r="A16" s="109"/>
      <c r="B16" s="106"/>
      <c r="C16" s="40">
        <v>1</v>
      </c>
      <c r="D16" s="55">
        <v>77900</v>
      </c>
      <c r="E16" s="41">
        <f t="shared" si="1"/>
        <v>77900</v>
      </c>
      <c r="F16" s="109"/>
      <c r="G16" s="92"/>
    </row>
    <row r="17" spans="1:7" s="38" customFormat="1" ht="27" customHeight="1">
      <c r="A17" s="109"/>
      <c r="B17" s="106"/>
      <c r="C17" s="40">
        <v>2</v>
      </c>
      <c r="D17" s="55">
        <v>88400</v>
      </c>
      <c r="E17" s="41">
        <f t="shared" si="1"/>
        <v>176800</v>
      </c>
      <c r="F17" s="109"/>
      <c r="G17" s="92"/>
    </row>
    <row r="18" spans="1:7" s="38" customFormat="1" ht="27" customHeight="1">
      <c r="A18" s="110"/>
      <c r="B18" s="107"/>
      <c r="C18" s="40">
        <v>11</v>
      </c>
      <c r="D18" s="55">
        <v>105900</v>
      </c>
      <c r="E18" s="41">
        <f t="shared" si="1"/>
        <v>1164900</v>
      </c>
      <c r="F18" s="109"/>
      <c r="G18" s="92"/>
    </row>
    <row r="19" spans="1:7" s="38" customFormat="1" ht="27" customHeight="1">
      <c r="A19" s="108">
        <v>4</v>
      </c>
      <c r="B19" s="105" t="s">
        <v>230</v>
      </c>
      <c r="C19" s="40">
        <v>4</v>
      </c>
      <c r="D19" s="55">
        <v>17300</v>
      </c>
      <c r="E19" s="41">
        <f t="shared" si="1"/>
        <v>69200</v>
      </c>
      <c r="F19" s="109"/>
      <c r="G19" s="92">
        <v>0</v>
      </c>
    </row>
    <row r="20" spans="1:7" s="38" customFormat="1" ht="27" customHeight="1">
      <c r="A20" s="110"/>
      <c r="B20" s="107"/>
      <c r="C20" s="40">
        <v>18</v>
      </c>
      <c r="D20" s="55">
        <v>68000</v>
      </c>
      <c r="E20" s="41">
        <f t="shared" si="1"/>
        <v>1224000</v>
      </c>
      <c r="F20" s="109"/>
      <c r="G20" s="92"/>
    </row>
    <row r="21" spans="1:7" s="38" customFormat="1" ht="27" customHeight="1">
      <c r="A21" s="94">
        <v>5</v>
      </c>
      <c r="B21" s="93" t="s">
        <v>231</v>
      </c>
      <c r="C21" s="40">
        <v>21</v>
      </c>
      <c r="D21" s="55">
        <v>68000</v>
      </c>
      <c r="E21" s="41">
        <f>C21*D21</f>
        <v>1428000</v>
      </c>
      <c r="F21" s="109"/>
      <c r="G21" s="92">
        <v>0</v>
      </c>
    </row>
    <row r="22" spans="1:7" s="38" customFormat="1" ht="27" customHeight="1">
      <c r="A22" s="94">
        <v>6</v>
      </c>
      <c r="B22" s="93" t="s">
        <v>232</v>
      </c>
      <c r="C22" s="40">
        <v>14</v>
      </c>
      <c r="D22" s="55">
        <v>38500</v>
      </c>
      <c r="E22" s="41">
        <f>C22*D22</f>
        <v>539000</v>
      </c>
      <c r="F22" s="110"/>
      <c r="G22" s="92">
        <v>0</v>
      </c>
    </row>
    <row r="23" spans="1:7" s="38" customFormat="1" ht="27" customHeight="1">
      <c r="A23" s="96" t="s">
        <v>12</v>
      </c>
      <c r="B23" s="96"/>
      <c r="C23" s="40">
        <f>SUM(C6:C22)</f>
        <v>131</v>
      </c>
      <c r="D23" s="39"/>
      <c r="E23" s="41">
        <f>SUM(E6:E22)</f>
        <v>7993700</v>
      </c>
      <c r="F23" s="42">
        <v>7993700</v>
      </c>
      <c r="G23" s="92"/>
    </row>
  </sheetData>
  <sheetProtection/>
  <mergeCells count="17">
    <mergeCell ref="A1:G1"/>
    <mergeCell ref="A3:B3"/>
    <mergeCell ref="A4:A5"/>
    <mergeCell ref="B4:B5"/>
    <mergeCell ref="C4:E4"/>
    <mergeCell ref="F4:F5"/>
    <mergeCell ref="G4:G5"/>
    <mergeCell ref="F6:F22"/>
    <mergeCell ref="A23:B23"/>
    <mergeCell ref="B6:B8"/>
    <mergeCell ref="B9:B11"/>
    <mergeCell ref="B12:B18"/>
    <mergeCell ref="B19:B20"/>
    <mergeCell ref="A6:A8"/>
    <mergeCell ref="A9:A11"/>
    <mergeCell ref="A12:A18"/>
    <mergeCell ref="A19:A20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초등학교</dc:creator>
  <cp:keywords/>
  <dc:description/>
  <cp:lastModifiedBy>User</cp:lastModifiedBy>
  <cp:lastPrinted>2013-04-09T07:14:41Z</cp:lastPrinted>
  <dcterms:created xsi:type="dcterms:W3CDTF">2012-04-25T01:40:24Z</dcterms:created>
  <dcterms:modified xsi:type="dcterms:W3CDTF">2014-03-12T04:16:43Z</dcterms:modified>
  <cp:category/>
  <cp:version/>
  <cp:contentType/>
  <cp:contentStatus/>
</cp:coreProperties>
</file>